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4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<sst xmlns="http://schemas.openxmlformats.org/spreadsheetml/2006/main" count="138" uniqueCount="87">
  <si>
    <t>TOTAL</t>
  </si>
  <si>
    <t>VOTANTS</t>
  </si>
  <si>
    <t>COMPROVACIÓ</t>
  </si>
  <si>
    <t>IES LLUCMAJOR</t>
  </si>
  <si>
    <t>COL·LEGI NOSTRA SENYORA DE GRÀCIA</t>
  </si>
  <si>
    <t>CLAUSTRE</t>
  </si>
  <si>
    <t>LOCAL C/ FIRA</t>
  </si>
  <si>
    <t>CEIP MARINA</t>
  </si>
  <si>
    <t>RECTORIA</t>
  </si>
  <si>
    <t>CEIP JAUME III</t>
  </si>
  <si>
    <t>ESCOLETA TRENCADORS</t>
  </si>
  <si>
    <t>CEIP S'ALGAR</t>
  </si>
  <si>
    <t>CEIP ST. VICENÇ DE PAÜL</t>
  </si>
  <si>
    <t>CEIP PUIGDERRÓS</t>
  </si>
  <si>
    <t>LOCAL URB. LES PALMERES</t>
  </si>
  <si>
    <t>CEIP BADIES</t>
  </si>
  <si>
    <t>LLUCMAJOR</t>
  </si>
  <si>
    <t>S'ARENAL</t>
  </si>
  <si>
    <t>URBANITZACIONS</t>
  </si>
  <si>
    <t>LOCAL TERCERA EDAT DE S'ARENAL</t>
  </si>
  <si>
    <t>A</t>
  </si>
  <si>
    <t>B</t>
  </si>
  <si>
    <t>U</t>
  </si>
  <si>
    <t>1-1</t>
  </si>
  <si>
    <t xml:space="preserve"> 1-2</t>
  </si>
  <si>
    <t>1-2</t>
  </si>
  <si>
    <t xml:space="preserve"> 1-3</t>
  </si>
  <si>
    <t>1-3</t>
  </si>
  <si>
    <t>2-1</t>
  </si>
  <si>
    <t>2-2</t>
  </si>
  <si>
    <t>3-1</t>
  </si>
  <si>
    <t>3-2</t>
  </si>
  <si>
    <t>3-3</t>
  </si>
  <si>
    <t>4-1</t>
  </si>
  <si>
    <t>4-2</t>
  </si>
  <si>
    <t>4-3</t>
  </si>
  <si>
    <t>4-4</t>
  </si>
  <si>
    <t>4-5</t>
  </si>
  <si>
    <t>4-9</t>
  </si>
  <si>
    <t>4-6</t>
  </si>
  <si>
    <t>4-7</t>
  </si>
  <si>
    <t>4-11</t>
  </si>
  <si>
    <t>4-13</t>
  </si>
  <si>
    <t>4-8</t>
  </si>
  <si>
    <t>4-10</t>
  </si>
  <si>
    <t>4-12</t>
  </si>
  <si>
    <t>4-14</t>
  </si>
  <si>
    <t>5-1</t>
  </si>
  <si>
    <t>MESA</t>
  </si>
  <si>
    <t>NOMBRE D'ELECTORS</t>
  </si>
  <si>
    <t>VOTS EN BLANC</t>
  </si>
  <si>
    <t>VOTS NULS</t>
  </si>
  <si>
    <t>VOTANTS MESA (%)</t>
  </si>
  <si>
    <t>DISTRICTE I SECCIÓ</t>
  </si>
  <si>
    <r>
      <rPr>
        <b/>
        <sz val="11"/>
        <color indexed="8"/>
        <rFont val="Arial"/>
        <family val="2"/>
      </rPr>
      <t>PACT</t>
    </r>
    <r>
      <rPr>
        <sz val="11"/>
        <color indexed="8"/>
        <rFont val="Arial"/>
        <family val="2"/>
      </rPr>
      <t xml:space="preserve"> - ACTÚA</t>
    </r>
  </si>
  <si>
    <t>CEIP SON VERÍ</t>
  </si>
  <si>
    <t>% VOTANTS</t>
  </si>
  <si>
    <t>ESCRUTINI DE LES ELECCIONS LOCALS DE 26 DE MAIG DE 2019</t>
  </si>
  <si>
    <t>LLIBERTAT LLUCMAJOR</t>
  </si>
  <si>
    <r>
      <rPr>
        <b/>
        <sz val="11"/>
        <color indexed="8"/>
        <rFont val="Arial"/>
        <family val="2"/>
      </rPr>
      <t xml:space="preserve">EL PI - </t>
    </r>
    <r>
      <rPr>
        <sz val="11"/>
        <color indexed="8"/>
        <rFont val="Arial"/>
        <family val="2"/>
      </rPr>
      <t>EL PI - PROPOSTA PER LES ILLES BALEARS</t>
    </r>
  </si>
  <si>
    <r>
      <rPr>
        <b/>
        <sz val="11"/>
        <color indexed="8"/>
        <rFont val="Arial"/>
        <family val="2"/>
      </rPr>
      <t>PP</t>
    </r>
    <r>
      <rPr>
        <sz val="11"/>
        <color indexed="8"/>
        <rFont val="Arial"/>
        <family val="2"/>
      </rPr>
      <t xml:space="preserve"> - PARTIDO POPULAR</t>
    </r>
  </si>
  <si>
    <r>
      <rPr>
        <b/>
        <sz val="11"/>
        <color indexed="8"/>
        <rFont val="Arial"/>
        <family val="2"/>
      </rPr>
      <t>MÉS-APIB</t>
    </r>
    <r>
      <rPr>
        <sz val="11"/>
        <color indexed="8"/>
        <rFont val="Arial"/>
        <family val="2"/>
      </rPr>
      <t xml:space="preserve"> - MÉS PER MALLORCA - APIB</t>
    </r>
  </si>
  <si>
    <r>
      <rPr>
        <b/>
        <sz val="11"/>
        <color indexed="8"/>
        <rFont val="Arial"/>
        <family val="2"/>
      </rPr>
      <t>ASI</t>
    </r>
    <r>
      <rPr>
        <sz val="11"/>
        <color indexed="8"/>
        <rFont val="Arial"/>
        <family val="2"/>
      </rPr>
      <t xml:space="preserve"> - AGRUPACIÓN SOCIAL INDEPENDIENTE</t>
    </r>
  </si>
  <si>
    <r>
      <rPr>
        <b/>
        <sz val="11"/>
        <color indexed="8"/>
        <rFont val="Arial"/>
        <family val="2"/>
      </rPr>
      <t>PSIB-PSOE</t>
    </r>
    <r>
      <rPr>
        <sz val="11"/>
        <color indexed="8"/>
        <rFont val="Arial"/>
        <family val="2"/>
      </rPr>
      <t xml:space="preserve"> - PARTIT SOCIALISTA DE LES ILLES BALEARS</t>
    </r>
  </si>
  <si>
    <r>
      <rPr>
        <b/>
        <sz val="11"/>
        <color indexed="8"/>
        <rFont val="Arial"/>
        <family val="2"/>
      </rPr>
      <t>Cs</t>
    </r>
    <r>
      <rPr>
        <sz val="11"/>
        <color indexed="8"/>
        <rFont val="Arial"/>
        <family val="2"/>
      </rPr>
      <t xml:space="preserve"> - CIUDADANOS - PARTIDO DE LA CIUDADANÍA</t>
    </r>
  </si>
  <si>
    <r>
      <rPr>
        <b/>
        <sz val="11"/>
        <color indexed="8"/>
        <rFont val="Arial"/>
        <family val="2"/>
      </rPr>
      <t>VOX-ACTUA BALEARES</t>
    </r>
    <r>
      <rPr>
        <sz val="11"/>
        <color indexed="8"/>
        <rFont val="Arial"/>
        <family val="2"/>
      </rPr>
      <t xml:space="preserve"> - VOX-BALEARES</t>
    </r>
  </si>
  <si>
    <r>
      <rPr>
        <b/>
        <sz val="11"/>
        <color indexed="8"/>
        <rFont val="Arial"/>
        <family val="2"/>
      </rPr>
      <t>PODEMOS-EUIB</t>
    </r>
    <r>
      <rPr>
        <sz val="11"/>
        <color indexed="8"/>
        <rFont val="Arial"/>
        <family val="2"/>
      </rPr>
      <t xml:space="preserve"> - UNIDAS PODEMOS-UNIDES PODEM</t>
    </r>
  </si>
  <si>
    <r>
      <t>PLIE -</t>
    </r>
    <r>
      <rPr>
        <sz val="11"/>
        <color indexed="8"/>
        <rFont val="Arial"/>
        <family val="2"/>
      </rPr>
      <t xml:space="preserve"> PROYECTO LIBERAL ESPAÑOL</t>
    </r>
  </si>
  <si>
    <t>TOTAL VOTS VÀLIDS</t>
  </si>
  <si>
    <t>ATRIBUCIÓ D'ESCONS A LES ELECCIONS LOCALS 2019</t>
  </si>
  <si>
    <t>VOTS</t>
  </si>
  <si>
    <t>NOMBRE D'ESCONS OBTINGUTS</t>
  </si>
  <si>
    <t xml:space="preserve">VOTS VÀLIDS </t>
  </si>
  <si>
    <t>MÍNIM DEL 5% DELS VOTS VÀLIDS</t>
  </si>
  <si>
    <t>ESCONS</t>
  </si>
  <si>
    <t>PERCENTATGE ESCRUTAT</t>
  </si>
  <si>
    <t>LLIB. LLUCM.</t>
  </si>
  <si>
    <t>EL PI</t>
  </si>
  <si>
    <t>PP</t>
  </si>
  <si>
    <t>ASI</t>
  </si>
  <si>
    <t>PSIB-PSOE</t>
  </si>
  <si>
    <t>VOX</t>
  </si>
  <si>
    <t>PACT</t>
  </si>
  <si>
    <t>PODEMOS</t>
  </si>
  <si>
    <t>PLIE</t>
  </si>
  <si>
    <t>CIUDADANOS</t>
  </si>
  <si>
    <t>MÉS-APIB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</si>
</sst>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b/>
      <sz val="2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10" fontId="6" fillId="34" borderId="10" xfId="53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right" vertical="center"/>
    </xf>
    <xf numFmtId="0" fontId="7" fillId="35" borderId="10" xfId="45" applyFont="1" applyFill="1" applyBorder="1" applyAlignment="1">
      <alignment horizontal="right" vertical="center"/>
    </xf>
    <xf numFmtId="10" fontId="3" fillId="36" borderId="10" xfId="53" applyNumberFormat="1" applyFont="1" applyFill="1" applyBorder="1" applyAlignment="1">
      <alignment horizontal="right" vertical="center"/>
    </xf>
    <xf numFmtId="10" fontId="7" fillId="36" borderId="10" xfId="53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45" applyFont="1" applyFill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10" fontId="3" fillId="36" borderId="0" xfId="5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" fontId="6" fillId="37" borderId="10" xfId="0" applyNumberFormat="1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vertical="center" wrapText="1"/>
    </xf>
    <xf numFmtId="1" fontId="6" fillId="37" borderId="10" xfId="53" applyNumberFormat="1" applyFont="1" applyFill="1" applyBorder="1" applyAlignment="1">
      <alignment horizontal="right" vertical="center"/>
    </xf>
    <xf numFmtId="1" fontId="7" fillId="38" borderId="10" xfId="53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vertical="center"/>
    </xf>
    <xf numFmtId="164" fontId="9" fillId="39" borderId="10" xfId="53" applyNumberFormat="1" applyFont="1" applyFill="1" applyBorder="1" applyAlignment="1">
      <alignment vertical="center"/>
    </xf>
    <xf numFmtId="164" fontId="9" fillId="39" borderId="10" xfId="0" applyNumberFormat="1" applyFont="1" applyFill="1" applyBorder="1" applyAlignment="1">
      <alignment vertical="center"/>
    </xf>
    <xf numFmtId="164" fontId="9" fillId="39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6" fillId="37" borderId="12" xfId="0" applyFont="1" applyFill="1" applyBorder="1" applyAlignment="1" applyProtection="1">
      <alignment horizontal="center" vertical="center"/>
      <protection/>
    </xf>
    <xf numFmtId="0" fontId="6" fillId="37" borderId="13" xfId="0" applyFont="1" applyFill="1" applyBorder="1" applyAlignment="1" applyProtection="1">
      <alignment horizontal="center" vertical="center"/>
      <protection/>
    </xf>
    <xf numFmtId="0" fontId="6" fillId="37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3" fontId="3" fillId="35" borderId="14" xfId="0" applyNumberFormat="1" applyFont="1" applyFill="1" applyBorder="1" applyAlignment="1" applyProtection="1">
      <alignment vertical="center"/>
      <protection/>
    </xf>
    <xf numFmtId="3" fontId="3" fillId="35" borderId="16" xfId="0" applyNumberFormat="1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3" fontId="3" fillId="35" borderId="1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vertical="center"/>
      <protection/>
    </xf>
    <xf numFmtId="0" fontId="6" fillId="40" borderId="0" xfId="0" applyFont="1" applyFill="1" applyAlignment="1" applyProtection="1">
      <alignment vertical="center"/>
      <protection/>
    </xf>
    <xf numFmtId="43" fontId="12" fillId="0" borderId="0" xfId="47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vertical="center"/>
      <protection/>
    </xf>
    <xf numFmtId="1" fontId="6" fillId="40" borderId="0" xfId="53" applyNumberFormat="1" applyFont="1" applyFill="1" applyBorder="1" applyAlignment="1">
      <alignment horizontal="right" vertical="center"/>
    </xf>
    <xf numFmtId="1" fontId="6" fillId="40" borderId="0" xfId="0" applyNumberFormat="1" applyFont="1" applyFill="1" applyAlignment="1" applyProtection="1">
      <alignment vertical="center"/>
      <protection/>
    </xf>
    <xf numFmtId="0" fontId="15" fillId="41" borderId="0" xfId="0" applyFont="1" applyFill="1" applyAlignment="1" applyProtection="1">
      <alignment horizontal="center" vertical="center"/>
      <protection/>
    </xf>
    <xf numFmtId="3" fontId="2" fillId="38" borderId="24" xfId="0" applyNumberFormat="1" applyFont="1" applyFill="1" applyBorder="1" applyAlignment="1" applyProtection="1">
      <alignment vertical="center"/>
      <protection/>
    </xf>
    <xf numFmtId="166" fontId="15" fillId="41" borderId="0" xfId="53" applyNumberFormat="1" applyFont="1" applyFill="1" applyAlignment="1" applyProtection="1">
      <alignment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" fontId="9" fillId="0" borderId="10" xfId="45" applyNumberFormat="1" applyFont="1" applyFill="1" applyBorder="1" applyAlignment="1">
      <alignment horizontal="right" vertical="center"/>
    </xf>
    <xf numFmtId="165" fontId="9" fillId="42" borderId="26" xfId="0" applyNumberFormat="1" applyFont="1" applyFill="1" applyBorder="1" applyAlignment="1" applyProtection="1">
      <alignment horizontal="right" vertical="center"/>
      <protection/>
    </xf>
    <xf numFmtId="165" fontId="9" fillId="42" borderId="10" xfId="0" applyNumberFormat="1" applyFont="1" applyFill="1" applyBorder="1" applyAlignment="1" applyProtection="1">
      <alignment horizontal="right" vertical="center"/>
      <protection/>
    </xf>
    <xf numFmtId="165" fontId="9" fillId="42" borderId="16" xfId="0" applyNumberFormat="1" applyFont="1" applyFill="1" applyBorder="1" applyAlignment="1" applyProtection="1">
      <alignment horizontal="right" vertical="center"/>
      <protection/>
    </xf>
    <xf numFmtId="165" fontId="9" fillId="42" borderId="27" xfId="0" applyNumberFormat="1" applyFont="1" applyFill="1" applyBorder="1" applyAlignment="1" applyProtection="1">
      <alignment horizontal="right" vertical="center"/>
      <protection/>
    </xf>
    <xf numFmtId="165" fontId="9" fillId="42" borderId="28" xfId="0" applyNumberFormat="1" applyFont="1" applyFill="1" applyBorder="1" applyAlignment="1" applyProtection="1">
      <alignment horizontal="right" vertical="center"/>
      <protection/>
    </xf>
    <xf numFmtId="165" fontId="9" fillId="42" borderId="18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5" fillId="43" borderId="31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45" wrapText="1"/>
    </xf>
    <xf numFmtId="0" fontId="5" fillId="0" borderId="29" xfId="0" applyFont="1" applyFill="1" applyBorder="1" applyAlignment="1">
      <alignment horizontal="center" vertical="center" textRotation="45" wrapText="1"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ill>
        <patternFill>
          <bgColor indexed="22"/>
        </patternFill>
      </fill>
    </dxf>
    <dxf>
      <fill>
        <patternFill>
          <bgColor theme="0" tint="-0.24993999302387238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2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75"/>
          <c:y val="0.051"/>
          <c:w val="0.94075"/>
          <c:h val="0.91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Hoja2!$N$3</c:f>
              <c:strCache>
                <c:ptCount val="1"/>
                <c:pt idx="0">
                  <c:v>ESCONS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Hoja2!$A$4:$A$14</c:f>
              <c:strCache/>
            </c:strRef>
          </c:cat>
          <c:val>
            <c:numRef>
              <c:f>Hoja2!$N$4:$N$14</c:f>
              <c:numCache/>
            </c:numRef>
          </c:val>
        </c:ser>
        <c:axId val="60852367"/>
        <c:axId val="19888180"/>
      </c:barChart>
      <c:catAx>
        <c:axId val="6085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888180"/>
        <c:crosses val="autoZero"/>
        <c:auto val="1"/>
        <c:lblOffset val="100"/>
        <c:tickLblSkip val="1"/>
        <c:noMultiLvlLbl val="0"/>
      </c:catAx>
      <c:valAx>
        <c:axId val="19888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95250</xdr:rowOff>
    </xdr:from>
    <xdr:to>
      <xdr:col>0</xdr:col>
      <xdr:colOff>4419600</xdr:colOff>
      <xdr:row>3</xdr:row>
      <xdr:rowOff>1524000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76300"/>
          <a:ext cx="4133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19050</xdr:rowOff>
    </xdr:from>
    <xdr:to>
      <xdr:col>0</xdr:col>
      <xdr:colOff>3629025</xdr:colOff>
      <xdr:row>1</xdr:row>
      <xdr:rowOff>847725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76225"/>
          <a:ext cx="3133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47625</xdr:rowOff>
    </xdr:from>
    <xdr:to>
      <xdr:col>14</xdr:col>
      <xdr:colOff>0</xdr:colOff>
      <xdr:row>33</xdr:row>
      <xdr:rowOff>28575</xdr:rowOff>
    </xdr:to>
    <xdr:graphicFrame>
      <xdr:nvGraphicFramePr>
        <xdr:cNvPr id="2" name="Gráfico 3"/>
        <xdr:cNvGraphicFramePr/>
      </xdr:nvGraphicFramePr>
      <xdr:xfrm>
        <a:off x="5267325" y="3457575"/>
        <a:ext cx="68675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AP61"/>
  <sheetViews>
    <sheetView zoomScale="80" zoomScaleNormal="80" zoomScalePageLayoutView="0" workbookViewId="0" topLeftCell="A1">
      <selection activeCell="R13" sqref="R13"/>
    </sheetView>
  </sheetViews>
  <sheetFormatPr defaultColWidth="6.28125" defaultRowHeight="15"/>
  <cols>
    <col min="1" max="1" width="67.8515625" style="0" customWidth="1"/>
    <col min="2" max="40" width="6.28125" style="0" customWidth="1"/>
    <col min="41" max="41" width="8.7109375" style="0" customWidth="1"/>
    <col min="42" max="42" width="10.00390625" style="0" customWidth="1"/>
    <col min="43" max="43" width="8.7109375" style="0" customWidth="1"/>
  </cols>
  <sheetData>
    <row r="2" spans="1:42" ht="23.25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</row>
    <row r="3" spans="1:42" ht="23.25" customHeight="1">
      <c r="A3" s="49"/>
      <c r="B3" s="113" t="s">
        <v>16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5" t="s">
        <v>17</v>
      </c>
      <c r="S3" s="116"/>
      <c r="T3" s="116"/>
      <c r="U3" s="116"/>
      <c r="V3" s="116"/>
      <c r="W3" s="116"/>
      <c r="X3" s="116"/>
      <c r="Y3" s="116"/>
      <c r="Z3" s="116"/>
      <c r="AA3" s="117"/>
      <c r="AB3" s="114" t="s">
        <v>18</v>
      </c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49"/>
      <c r="AP3" s="49"/>
    </row>
    <row r="4" spans="1:42" ht="143.25" customHeight="1">
      <c r="A4" s="19"/>
      <c r="B4" s="109" t="s">
        <v>4</v>
      </c>
      <c r="C4" s="111"/>
      <c r="D4" s="111"/>
      <c r="E4" s="111"/>
      <c r="F4" s="111"/>
      <c r="G4" s="110"/>
      <c r="H4" s="23" t="s">
        <v>3</v>
      </c>
      <c r="I4" s="24" t="s">
        <v>5</v>
      </c>
      <c r="J4" s="109" t="s">
        <v>6</v>
      </c>
      <c r="K4" s="110"/>
      <c r="L4" s="109" t="s">
        <v>7</v>
      </c>
      <c r="M4" s="111"/>
      <c r="N4" s="110"/>
      <c r="O4" s="24" t="s">
        <v>8</v>
      </c>
      <c r="P4" s="121" t="s">
        <v>9</v>
      </c>
      <c r="Q4" s="122"/>
      <c r="R4" s="109" t="s">
        <v>19</v>
      </c>
      <c r="S4" s="110"/>
      <c r="T4" s="23" t="s">
        <v>10</v>
      </c>
      <c r="U4" s="109" t="s">
        <v>11</v>
      </c>
      <c r="V4" s="111"/>
      <c r="W4" s="110"/>
      <c r="X4" s="109" t="s">
        <v>12</v>
      </c>
      <c r="Y4" s="110"/>
      <c r="Z4" s="119" t="s">
        <v>55</v>
      </c>
      <c r="AA4" s="120"/>
      <c r="AB4" s="109" t="s">
        <v>13</v>
      </c>
      <c r="AC4" s="111"/>
      <c r="AD4" s="111"/>
      <c r="AE4" s="111"/>
      <c r="AF4" s="111"/>
      <c r="AG4" s="110"/>
      <c r="AH4" s="109" t="s">
        <v>14</v>
      </c>
      <c r="AI4" s="110"/>
      <c r="AJ4" s="109" t="s">
        <v>15</v>
      </c>
      <c r="AK4" s="111"/>
      <c r="AL4" s="111"/>
      <c r="AM4" s="111"/>
      <c r="AN4" s="110"/>
      <c r="AO4" s="18" t="s">
        <v>0</v>
      </c>
      <c r="AP4" s="18" t="s">
        <v>56</v>
      </c>
    </row>
    <row r="5" spans="1:42" ht="15">
      <c r="A5" s="25" t="s">
        <v>53</v>
      </c>
      <c r="B5" s="29" t="s">
        <v>23</v>
      </c>
      <c r="C5" s="28" t="s">
        <v>23</v>
      </c>
      <c r="D5" s="29" t="s">
        <v>24</v>
      </c>
      <c r="E5" s="28" t="s">
        <v>25</v>
      </c>
      <c r="F5" s="28" t="s">
        <v>26</v>
      </c>
      <c r="G5" s="28" t="s">
        <v>27</v>
      </c>
      <c r="H5" s="28" t="s">
        <v>28</v>
      </c>
      <c r="I5" s="28" t="s">
        <v>29</v>
      </c>
      <c r="J5" s="28" t="s">
        <v>30</v>
      </c>
      <c r="K5" s="28" t="s">
        <v>30</v>
      </c>
      <c r="L5" s="28" t="s">
        <v>31</v>
      </c>
      <c r="M5" s="28" t="s">
        <v>32</v>
      </c>
      <c r="N5" s="28" t="s">
        <v>32</v>
      </c>
      <c r="O5" s="28" t="s">
        <v>33</v>
      </c>
      <c r="P5" s="28" t="s">
        <v>34</v>
      </c>
      <c r="Q5" s="28" t="s">
        <v>34</v>
      </c>
      <c r="R5" s="28" t="s">
        <v>35</v>
      </c>
      <c r="S5" s="28" t="s">
        <v>35</v>
      </c>
      <c r="T5" s="28" t="s">
        <v>36</v>
      </c>
      <c r="U5" s="28" t="s">
        <v>37</v>
      </c>
      <c r="V5" s="28" t="s">
        <v>37</v>
      </c>
      <c r="W5" s="28" t="s">
        <v>38</v>
      </c>
      <c r="X5" s="28" t="s">
        <v>39</v>
      </c>
      <c r="Y5" s="28" t="s">
        <v>39</v>
      </c>
      <c r="Z5" s="28" t="s">
        <v>47</v>
      </c>
      <c r="AA5" s="28" t="s">
        <v>47</v>
      </c>
      <c r="AB5" s="28" t="s">
        <v>40</v>
      </c>
      <c r="AC5" s="28" t="s">
        <v>40</v>
      </c>
      <c r="AD5" s="28" t="s">
        <v>41</v>
      </c>
      <c r="AE5" s="28" t="s">
        <v>41</v>
      </c>
      <c r="AF5" s="28" t="s">
        <v>42</v>
      </c>
      <c r="AG5" s="28" t="s">
        <v>42</v>
      </c>
      <c r="AH5" s="28" t="s">
        <v>43</v>
      </c>
      <c r="AI5" s="28" t="s">
        <v>43</v>
      </c>
      <c r="AJ5" s="28" t="s">
        <v>44</v>
      </c>
      <c r="AK5" s="28" t="s">
        <v>45</v>
      </c>
      <c r="AL5" s="28" t="s">
        <v>45</v>
      </c>
      <c r="AM5" s="28" t="s">
        <v>46</v>
      </c>
      <c r="AN5" s="28" t="s">
        <v>46</v>
      </c>
      <c r="AO5" s="36"/>
      <c r="AP5" s="16"/>
    </row>
    <row r="6" spans="1:42" ht="15">
      <c r="A6" s="25" t="s">
        <v>48</v>
      </c>
      <c r="B6" s="27" t="s">
        <v>20</v>
      </c>
      <c r="C6" s="27" t="s">
        <v>21</v>
      </c>
      <c r="D6" s="27" t="s">
        <v>20</v>
      </c>
      <c r="E6" s="15" t="s">
        <v>21</v>
      </c>
      <c r="F6" s="27" t="s">
        <v>20</v>
      </c>
      <c r="G6" s="27" t="s">
        <v>21</v>
      </c>
      <c r="H6" s="27" t="s">
        <v>22</v>
      </c>
      <c r="I6" s="27" t="s">
        <v>22</v>
      </c>
      <c r="J6" s="27" t="s">
        <v>20</v>
      </c>
      <c r="K6" s="15" t="s">
        <v>21</v>
      </c>
      <c r="L6" s="27" t="s">
        <v>22</v>
      </c>
      <c r="M6" s="27" t="s">
        <v>20</v>
      </c>
      <c r="N6" s="27" t="s">
        <v>21</v>
      </c>
      <c r="O6" s="27" t="s">
        <v>22</v>
      </c>
      <c r="P6" s="27" t="s">
        <v>20</v>
      </c>
      <c r="Q6" s="27" t="s">
        <v>21</v>
      </c>
      <c r="R6" s="27" t="s">
        <v>20</v>
      </c>
      <c r="S6" s="15" t="s">
        <v>21</v>
      </c>
      <c r="T6" s="27" t="s">
        <v>22</v>
      </c>
      <c r="U6" s="27" t="s">
        <v>20</v>
      </c>
      <c r="V6" s="27" t="s">
        <v>21</v>
      </c>
      <c r="W6" s="15" t="s">
        <v>22</v>
      </c>
      <c r="X6" s="27" t="s">
        <v>20</v>
      </c>
      <c r="Y6" s="27" t="s">
        <v>21</v>
      </c>
      <c r="Z6" s="27" t="s">
        <v>20</v>
      </c>
      <c r="AA6" s="27" t="s">
        <v>21</v>
      </c>
      <c r="AB6" s="27" t="s">
        <v>20</v>
      </c>
      <c r="AC6" s="27" t="s">
        <v>21</v>
      </c>
      <c r="AD6" s="27" t="s">
        <v>20</v>
      </c>
      <c r="AE6" s="27" t="s">
        <v>21</v>
      </c>
      <c r="AF6" s="27" t="s">
        <v>20</v>
      </c>
      <c r="AG6" s="27" t="s">
        <v>21</v>
      </c>
      <c r="AH6" s="27" t="s">
        <v>20</v>
      </c>
      <c r="AI6" s="27" t="s">
        <v>21</v>
      </c>
      <c r="AJ6" s="27" t="s">
        <v>22</v>
      </c>
      <c r="AK6" s="27" t="s">
        <v>20</v>
      </c>
      <c r="AL6" s="27" t="s">
        <v>21</v>
      </c>
      <c r="AM6" s="27" t="s">
        <v>20</v>
      </c>
      <c r="AN6" s="27" t="s">
        <v>21</v>
      </c>
      <c r="AO6" s="36"/>
      <c r="AP6" s="16"/>
    </row>
    <row r="7" spans="1:42" ht="15">
      <c r="A7" s="26" t="s">
        <v>49</v>
      </c>
      <c r="B7" s="17">
        <v>424</v>
      </c>
      <c r="C7" s="17">
        <v>436</v>
      </c>
      <c r="D7" s="17">
        <v>417</v>
      </c>
      <c r="E7" s="17">
        <v>482</v>
      </c>
      <c r="F7" s="17">
        <v>659</v>
      </c>
      <c r="G7" s="17">
        <v>608</v>
      </c>
      <c r="H7" s="17">
        <v>830</v>
      </c>
      <c r="I7" s="17">
        <v>797</v>
      </c>
      <c r="J7" s="17">
        <v>517</v>
      </c>
      <c r="K7" s="17">
        <v>566</v>
      </c>
      <c r="L7" s="17">
        <v>706</v>
      </c>
      <c r="M7" s="17">
        <v>860</v>
      </c>
      <c r="N7" s="17">
        <v>943</v>
      </c>
      <c r="O7" s="17">
        <v>621</v>
      </c>
      <c r="P7" s="17">
        <v>772</v>
      </c>
      <c r="Q7" s="17">
        <v>836</v>
      </c>
      <c r="R7" s="17">
        <v>451</v>
      </c>
      <c r="S7" s="17">
        <v>413</v>
      </c>
      <c r="T7" s="17">
        <v>779</v>
      </c>
      <c r="U7" s="17">
        <v>884</v>
      </c>
      <c r="V7" s="17">
        <v>851</v>
      </c>
      <c r="W7" s="17">
        <v>807</v>
      </c>
      <c r="X7" s="17">
        <v>485</v>
      </c>
      <c r="Y7" s="17">
        <v>502</v>
      </c>
      <c r="Z7" s="17">
        <v>467</v>
      </c>
      <c r="AA7" s="17">
        <v>521</v>
      </c>
      <c r="AB7" s="17">
        <v>801</v>
      </c>
      <c r="AC7" s="17">
        <v>866</v>
      </c>
      <c r="AD7" s="17">
        <v>581</v>
      </c>
      <c r="AE7" s="17">
        <v>516</v>
      </c>
      <c r="AF7" s="17">
        <v>594</v>
      </c>
      <c r="AG7" s="17">
        <v>583</v>
      </c>
      <c r="AH7" s="17">
        <v>992</v>
      </c>
      <c r="AI7" s="17">
        <v>902</v>
      </c>
      <c r="AJ7" s="17">
        <v>599</v>
      </c>
      <c r="AK7" s="17">
        <v>595</v>
      </c>
      <c r="AL7" s="17">
        <v>593</v>
      </c>
      <c r="AM7" s="17">
        <v>752</v>
      </c>
      <c r="AN7" s="17">
        <v>710</v>
      </c>
      <c r="AO7" s="38">
        <f>SUM(B7:AN7)</f>
        <v>25718</v>
      </c>
      <c r="AP7" s="30"/>
    </row>
    <row r="8" spans="1:42" ht="1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3"/>
    </row>
    <row r="9" spans="1:42" ht="15">
      <c r="A9" s="25" t="s">
        <v>58</v>
      </c>
      <c r="B9" s="50">
        <v>3</v>
      </c>
      <c r="C9" s="50">
        <v>3</v>
      </c>
      <c r="D9" s="50">
        <v>17</v>
      </c>
      <c r="E9" s="50">
        <v>5</v>
      </c>
      <c r="F9" s="50">
        <v>15</v>
      </c>
      <c r="G9" s="50">
        <v>15</v>
      </c>
      <c r="H9" s="50">
        <v>13</v>
      </c>
      <c r="I9" s="50">
        <v>9</v>
      </c>
      <c r="J9" s="50">
        <v>3</v>
      </c>
      <c r="K9" s="50">
        <v>8</v>
      </c>
      <c r="L9" s="50">
        <v>3</v>
      </c>
      <c r="M9" s="50">
        <v>15</v>
      </c>
      <c r="N9" s="50">
        <v>6</v>
      </c>
      <c r="O9" s="50">
        <v>8</v>
      </c>
      <c r="P9" s="50">
        <v>9</v>
      </c>
      <c r="Q9" s="50">
        <v>8</v>
      </c>
      <c r="R9" s="50">
        <v>18</v>
      </c>
      <c r="S9" s="50">
        <v>7</v>
      </c>
      <c r="T9" s="50">
        <v>24</v>
      </c>
      <c r="U9" s="50">
        <v>39</v>
      </c>
      <c r="V9" s="50">
        <v>35</v>
      </c>
      <c r="W9" s="50">
        <v>42</v>
      </c>
      <c r="X9" s="50">
        <v>24</v>
      </c>
      <c r="Y9" s="50">
        <v>19</v>
      </c>
      <c r="Z9" s="50">
        <v>16</v>
      </c>
      <c r="AA9" s="50">
        <v>28</v>
      </c>
      <c r="AB9" s="50">
        <v>86</v>
      </c>
      <c r="AC9" s="50">
        <v>76</v>
      </c>
      <c r="AD9" s="50">
        <v>51</v>
      </c>
      <c r="AE9" s="50">
        <v>42</v>
      </c>
      <c r="AF9" s="50">
        <v>38</v>
      </c>
      <c r="AG9" s="50">
        <v>47</v>
      </c>
      <c r="AH9" s="50">
        <v>54</v>
      </c>
      <c r="AI9" s="50">
        <v>55</v>
      </c>
      <c r="AJ9" s="50">
        <v>34</v>
      </c>
      <c r="AK9" s="50">
        <v>60</v>
      </c>
      <c r="AL9" s="50">
        <v>44</v>
      </c>
      <c r="AM9" s="50">
        <v>103</v>
      </c>
      <c r="AN9" s="50">
        <v>56</v>
      </c>
      <c r="AO9" s="58">
        <f aca="true" t="shared" si="0" ref="AO9:AO19">SUM(B9:AN9)</f>
        <v>1138</v>
      </c>
      <c r="AP9" s="41">
        <f>AO9/AO25</f>
        <v>0.08441510273718567</v>
      </c>
    </row>
    <row r="10" spans="1:42" ht="15">
      <c r="A10" s="34" t="s">
        <v>59</v>
      </c>
      <c r="B10" s="50">
        <v>34</v>
      </c>
      <c r="C10" s="50">
        <v>38</v>
      </c>
      <c r="D10" s="50">
        <v>17</v>
      </c>
      <c r="E10" s="50">
        <v>24</v>
      </c>
      <c r="F10" s="50">
        <v>17</v>
      </c>
      <c r="G10" s="50">
        <v>12</v>
      </c>
      <c r="H10" s="50">
        <v>33</v>
      </c>
      <c r="I10" s="50">
        <v>65</v>
      </c>
      <c r="J10" s="50">
        <v>49</v>
      </c>
      <c r="K10" s="50">
        <v>38</v>
      </c>
      <c r="L10" s="50">
        <v>59</v>
      </c>
      <c r="M10" s="50">
        <v>62</v>
      </c>
      <c r="N10" s="50">
        <v>53</v>
      </c>
      <c r="O10" s="50">
        <v>47</v>
      </c>
      <c r="P10" s="50">
        <v>40</v>
      </c>
      <c r="Q10" s="50">
        <v>41</v>
      </c>
      <c r="R10" s="50">
        <v>4</v>
      </c>
      <c r="S10" s="50">
        <v>2</v>
      </c>
      <c r="T10" s="50">
        <v>2</v>
      </c>
      <c r="U10" s="50">
        <v>4</v>
      </c>
      <c r="V10" s="50">
        <v>12</v>
      </c>
      <c r="W10" s="50">
        <v>11</v>
      </c>
      <c r="X10" s="50">
        <v>10</v>
      </c>
      <c r="Y10" s="50">
        <v>12</v>
      </c>
      <c r="Z10" s="50">
        <v>5</v>
      </c>
      <c r="AA10" s="50">
        <v>4</v>
      </c>
      <c r="AB10" s="50">
        <v>11</v>
      </c>
      <c r="AC10" s="50">
        <v>3</v>
      </c>
      <c r="AD10" s="50">
        <v>4</v>
      </c>
      <c r="AE10" s="50">
        <v>6</v>
      </c>
      <c r="AF10" s="50">
        <v>4</v>
      </c>
      <c r="AG10" s="50">
        <v>6</v>
      </c>
      <c r="AH10" s="50">
        <v>22</v>
      </c>
      <c r="AI10" s="50">
        <v>21</v>
      </c>
      <c r="AJ10" s="50">
        <v>3</v>
      </c>
      <c r="AK10" s="50">
        <v>6</v>
      </c>
      <c r="AL10" s="50">
        <v>5</v>
      </c>
      <c r="AM10" s="50">
        <v>4</v>
      </c>
      <c r="AN10" s="50">
        <v>11</v>
      </c>
      <c r="AO10" s="58">
        <f t="shared" si="0"/>
        <v>801</v>
      </c>
      <c r="AP10" s="41">
        <f>AO10/AO25</f>
        <v>0.05941695719902084</v>
      </c>
    </row>
    <row r="11" spans="1:42" ht="15">
      <c r="A11" s="35" t="s">
        <v>60</v>
      </c>
      <c r="B11" s="50">
        <v>57</v>
      </c>
      <c r="C11" s="50">
        <v>64</v>
      </c>
      <c r="D11" s="50">
        <v>49</v>
      </c>
      <c r="E11" s="50">
        <v>72</v>
      </c>
      <c r="F11" s="50">
        <v>51</v>
      </c>
      <c r="G11" s="50">
        <v>62</v>
      </c>
      <c r="H11" s="50">
        <v>106</v>
      </c>
      <c r="I11" s="50">
        <v>110</v>
      </c>
      <c r="J11" s="50">
        <v>73</v>
      </c>
      <c r="K11" s="50">
        <v>103</v>
      </c>
      <c r="L11" s="50">
        <v>121</v>
      </c>
      <c r="M11" s="50">
        <v>140</v>
      </c>
      <c r="N11" s="50">
        <v>143</v>
      </c>
      <c r="O11" s="50">
        <v>96</v>
      </c>
      <c r="P11" s="50">
        <v>112</v>
      </c>
      <c r="Q11" s="50">
        <v>142</v>
      </c>
      <c r="R11" s="50">
        <v>21</v>
      </c>
      <c r="S11" s="50">
        <v>28</v>
      </c>
      <c r="T11" s="50">
        <v>67</v>
      </c>
      <c r="U11" s="50">
        <v>57</v>
      </c>
      <c r="V11" s="50">
        <v>52</v>
      </c>
      <c r="W11" s="50">
        <v>73</v>
      </c>
      <c r="X11" s="50">
        <v>30</v>
      </c>
      <c r="Y11" s="50">
        <v>27</v>
      </c>
      <c r="Z11" s="50">
        <v>28</v>
      </c>
      <c r="AA11" s="50">
        <v>49</v>
      </c>
      <c r="AB11" s="50">
        <v>70</v>
      </c>
      <c r="AC11" s="50">
        <v>77</v>
      </c>
      <c r="AD11" s="50">
        <v>57</v>
      </c>
      <c r="AE11" s="50">
        <v>48</v>
      </c>
      <c r="AF11" s="50">
        <v>28</v>
      </c>
      <c r="AG11" s="50">
        <v>13</v>
      </c>
      <c r="AH11" s="50">
        <v>137</v>
      </c>
      <c r="AI11" s="50">
        <v>122</v>
      </c>
      <c r="AJ11" s="50">
        <v>65</v>
      </c>
      <c r="AK11" s="50">
        <v>64</v>
      </c>
      <c r="AL11" s="50">
        <v>61</v>
      </c>
      <c r="AM11" s="50">
        <v>71</v>
      </c>
      <c r="AN11" s="50">
        <v>66</v>
      </c>
      <c r="AO11" s="58">
        <f t="shared" si="0"/>
        <v>2812</v>
      </c>
      <c r="AP11" s="41">
        <f>AO11/AO25</f>
        <v>0.2085898672205326</v>
      </c>
    </row>
    <row r="12" spans="1:42" ht="15">
      <c r="A12" s="34" t="s">
        <v>61</v>
      </c>
      <c r="B12" s="50">
        <v>56</v>
      </c>
      <c r="C12" s="50">
        <v>60</v>
      </c>
      <c r="D12" s="50">
        <v>38</v>
      </c>
      <c r="E12" s="50">
        <v>39</v>
      </c>
      <c r="F12" s="50">
        <v>20</v>
      </c>
      <c r="G12" s="50">
        <v>13</v>
      </c>
      <c r="H12" s="50">
        <v>78</v>
      </c>
      <c r="I12" s="50">
        <v>79</v>
      </c>
      <c r="J12" s="50">
        <v>63</v>
      </c>
      <c r="K12" s="50">
        <v>59</v>
      </c>
      <c r="L12" s="50">
        <v>83</v>
      </c>
      <c r="M12" s="50">
        <v>95</v>
      </c>
      <c r="N12" s="50">
        <v>89</v>
      </c>
      <c r="O12" s="50">
        <v>101</v>
      </c>
      <c r="P12" s="50">
        <v>49</v>
      </c>
      <c r="Q12" s="50">
        <v>69</v>
      </c>
      <c r="R12" s="50">
        <v>8</v>
      </c>
      <c r="S12" s="50">
        <v>3</v>
      </c>
      <c r="T12" s="50">
        <v>15</v>
      </c>
      <c r="U12" s="50">
        <v>8</v>
      </c>
      <c r="V12" s="50">
        <v>16</v>
      </c>
      <c r="W12" s="50">
        <v>14</v>
      </c>
      <c r="X12" s="50">
        <v>7</v>
      </c>
      <c r="Y12" s="50">
        <v>14</v>
      </c>
      <c r="Z12" s="50">
        <v>7</v>
      </c>
      <c r="AA12" s="50">
        <v>11</v>
      </c>
      <c r="AB12" s="50">
        <v>14</v>
      </c>
      <c r="AC12" s="50">
        <v>22</v>
      </c>
      <c r="AD12" s="50">
        <v>16</v>
      </c>
      <c r="AE12" s="50">
        <v>8</v>
      </c>
      <c r="AF12" s="50">
        <v>15</v>
      </c>
      <c r="AG12" s="50">
        <v>19</v>
      </c>
      <c r="AH12" s="50">
        <v>37</v>
      </c>
      <c r="AI12" s="50">
        <v>27</v>
      </c>
      <c r="AJ12" s="50">
        <v>22</v>
      </c>
      <c r="AK12" s="50">
        <v>18</v>
      </c>
      <c r="AL12" s="50">
        <v>18</v>
      </c>
      <c r="AM12" s="50">
        <v>25</v>
      </c>
      <c r="AN12" s="50">
        <v>40</v>
      </c>
      <c r="AO12" s="58">
        <f t="shared" si="0"/>
        <v>1375</v>
      </c>
      <c r="AP12" s="41">
        <f>AO12/AO25</f>
        <v>0.10199540093464876</v>
      </c>
    </row>
    <row r="13" spans="1:42" ht="15">
      <c r="A13" s="34" t="s">
        <v>62</v>
      </c>
      <c r="B13" s="50">
        <v>13</v>
      </c>
      <c r="C13" s="50">
        <v>24</v>
      </c>
      <c r="D13" s="50">
        <v>22</v>
      </c>
      <c r="E13" s="50">
        <v>25</v>
      </c>
      <c r="F13" s="50">
        <v>28</v>
      </c>
      <c r="G13" s="50">
        <v>18</v>
      </c>
      <c r="H13" s="50">
        <v>63</v>
      </c>
      <c r="I13" s="50">
        <v>65</v>
      </c>
      <c r="J13" s="50">
        <v>27</v>
      </c>
      <c r="K13" s="50">
        <v>22</v>
      </c>
      <c r="L13" s="50">
        <v>26</v>
      </c>
      <c r="M13" s="50">
        <v>33</v>
      </c>
      <c r="N13" s="50">
        <v>34</v>
      </c>
      <c r="O13" s="50">
        <v>21</v>
      </c>
      <c r="P13" s="50">
        <v>23</v>
      </c>
      <c r="Q13" s="50">
        <v>25</v>
      </c>
      <c r="R13" s="50">
        <v>22</v>
      </c>
      <c r="S13" s="50">
        <v>11</v>
      </c>
      <c r="T13" s="50">
        <v>27</v>
      </c>
      <c r="U13" s="50">
        <v>29</v>
      </c>
      <c r="V13" s="50">
        <v>29</v>
      </c>
      <c r="W13" s="50">
        <v>16</v>
      </c>
      <c r="X13" s="50">
        <v>39</v>
      </c>
      <c r="Y13" s="50">
        <v>24</v>
      </c>
      <c r="Z13" s="50">
        <v>44</v>
      </c>
      <c r="AA13" s="50">
        <v>32</v>
      </c>
      <c r="AB13" s="50">
        <v>10</v>
      </c>
      <c r="AC13" s="50">
        <v>10</v>
      </c>
      <c r="AD13" s="50">
        <v>4</v>
      </c>
      <c r="AE13" s="50">
        <v>6</v>
      </c>
      <c r="AF13" s="50">
        <v>8</v>
      </c>
      <c r="AG13" s="50">
        <v>6</v>
      </c>
      <c r="AH13" s="50">
        <v>5</v>
      </c>
      <c r="AI13" s="50">
        <v>7</v>
      </c>
      <c r="AJ13" s="50">
        <v>8</v>
      </c>
      <c r="AK13" s="50">
        <v>5</v>
      </c>
      <c r="AL13" s="50">
        <v>14</v>
      </c>
      <c r="AM13" s="50">
        <v>15</v>
      </c>
      <c r="AN13" s="50">
        <v>20</v>
      </c>
      <c r="AO13" s="58">
        <f t="shared" si="0"/>
        <v>860</v>
      </c>
      <c r="AP13" s="41">
        <f>AO13/AO25</f>
        <v>0.06379348713003487</v>
      </c>
    </row>
    <row r="14" spans="1:42" ht="15">
      <c r="A14" s="34" t="s">
        <v>63</v>
      </c>
      <c r="B14" s="50">
        <v>51</v>
      </c>
      <c r="C14" s="50">
        <v>44</v>
      </c>
      <c r="D14" s="50">
        <v>33</v>
      </c>
      <c r="E14" s="50">
        <v>43</v>
      </c>
      <c r="F14" s="50">
        <v>55</v>
      </c>
      <c r="G14" s="50">
        <v>49</v>
      </c>
      <c r="H14" s="50">
        <v>91</v>
      </c>
      <c r="I14" s="50">
        <v>83</v>
      </c>
      <c r="J14" s="50">
        <v>50</v>
      </c>
      <c r="K14" s="50">
        <v>59</v>
      </c>
      <c r="L14" s="50">
        <v>75</v>
      </c>
      <c r="M14" s="50">
        <v>85</v>
      </c>
      <c r="N14" s="50">
        <v>89</v>
      </c>
      <c r="O14" s="50">
        <v>81</v>
      </c>
      <c r="P14" s="50">
        <v>66</v>
      </c>
      <c r="Q14" s="50">
        <v>84</v>
      </c>
      <c r="R14" s="50">
        <v>42</v>
      </c>
      <c r="S14" s="50">
        <v>40</v>
      </c>
      <c r="T14" s="50">
        <v>83</v>
      </c>
      <c r="U14" s="50">
        <v>171</v>
      </c>
      <c r="V14" s="50">
        <v>162</v>
      </c>
      <c r="W14" s="50">
        <v>96</v>
      </c>
      <c r="X14" s="50">
        <v>68</v>
      </c>
      <c r="Y14" s="50">
        <v>55</v>
      </c>
      <c r="Z14" s="50">
        <v>84</v>
      </c>
      <c r="AA14" s="50">
        <v>98</v>
      </c>
      <c r="AB14" s="50">
        <v>84</v>
      </c>
      <c r="AC14" s="50">
        <v>88</v>
      </c>
      <c r="AD14" s="50">
        <v>51</v>
      </c>
      <c r="AE14" s="50">
        <v>56</v>
      </c>
      <c r="AF14" s="50">
        <v>59</v>
      </c>
      <c r="AG14" s="50">
        <v>56</v>
      </c>
      <c r="AH14" s="50">
        <v>105</v>
      </c>
      <c r="AI14" s="50">
        <v>78</v>
      </c>
      <c r="AJ14" s="50">
        <v>33</v>
      </c>
      <c r="AK14" s="50">
        <v>67</v>
      </c>
      <c r="AL14" s="50">
        <v>71</v>
      </c>
      <c r="AM14" s="50">
        <v>68</v>
      </c>
      <c r="AN14" s="50">
        <v>85</v>
      </c>
      <c r="AO14" s="58">
        <f t="shared" si="0"/>
        <v>2838</v>
      </c>
      <c r="AP14" s="41">
        <f>AO14/AO25</f>
        <v>0.21051850752911505</v>
      </c>
    </row>
    <row r="15" spans="1:42" ht="15">
      <c r="A15" s="34" t="s">
        <v>64</v>
      </c>
      <c r="B15" s="50">
        <v>14</v>
      </c>
      <c r="C15" s="50">
        <v>10</v>
      </c>
      <c r="D15" s="50">
        <v>14</v>
      </c>
      <c r="E15" s="50">
        <v>9</v>
      </c>
      <c r="F15" s="50">
        <v>27</v>
      </c>
      <c r="G15" s="50">
        <v>30</v>
      </c>
      <c r="H15" s="50">
        <v>27</v>
      </c>
      <c r="I15" s="50">
        <v>21</v>
      </c>
      <c r="J15" s="50">
        <v>17</v>
      </c>
      <c r="K15" s="50">
        <v>18</v>
      </c>
      <c r="L15" s="50">
        <v>25</v>
      </c>
      <c r="M15" s="50">
        <v>38</v>
      </c>
      <c r="N15" s="50">
        <v>28</v>
      </c>
      <c r="O15" s="50">
        <v>13</v>
      </c>
      <c r="P15" s="50">
        <v>28</v>
      </c>
      <c r="Q15" s="50">
        <v>37</v>
      </c>
      <c r="R15" s="50">
        <v>12</v>
      </c>
      <c r="S15" s="50">
        <v>13</v>
      </c>
      <c r="T15" s="50">
        <v>17</v>
      </c>
      <c r="U15" s="50">
        <v>27</v>
      </c>
      <c r="V15" s="50">
        <v>26</v>
      </c>
      <c r="W15" s="50">
        <v>28</v>
      </c>
      <c r="X15" s="50">
        <v>11</v>
      </c>
      <c r="Y15" s="50">
        <v>15</v>
      </c>
      <c r="Z15" s="50">
        <v>13</v>
      </c>
      <c r="AA15" s="50">
        <v>14</v>
      </c>
      <c r="AB15" s="50">
        <v>87</v>
      </c>
      <c r="AC15" s="50">
        <v>81</v>
      </c>
      <c r="AD15" s="50">
        <v>47</v>
      </c>
      <c r="AE15" s="50">
        <v>46</v>
      </c>
      <c r="AF15" s="50">
        <v>42</v>
      </c>
      <c r="AG15" s="50">
        <v>41</v>
      </c>
      <c r="AH15" s="50">
        <v>89</v>
      </c>
      <c r="AI15" s="50">
        <v>73</v>
      </c>
      <c r="AJ15" s="50">
        <v>44</v>
      </c>
      <c r="AK15" s="50">
        <v>55</v>
      </c>
      <c r="AL15" s="50">
        <v>46</v>
      </c>
      <c r="AM15" s="50">
        <v>55</v>
      </c>
      <c r="AN15" s="50">
        <v>47</v>
      </c>
      <c r="AO15" s="58">
        <f t="shared" si="0"/>
        <v>1285</v>
      </c>
      <c r="AP15" s="41">
        <f>AO15/AO25</f>
        <v>0.09531933832801721</v>
      </c>
    </row>
    <row r="16" spans="1:42" ht="15">
      <c r="A16" s="34" t="s">
        <v>65</v>
      </c>
      <c r="B16" s="50">
        <v>15</v>
      </c>
      <c r="C16" s="50">
        <v>22</v>
      </c>
      <c r="D16" s="50">
        <v>7</v>
      </c>
      <c r="E16" s="50">
        <v>9</v>
      </c>
      <c r="F16" s="50">
        <v>20</v>
      </c>
      <c r="G16" s="50">
        <v>35</v>
      </c>
      <c r="H16" s="50">
        <v>25</v>
      </c>
      <c r="I16" s="50">
        <v>18</v>
      </c>
      <c r="J16" s="50">
        <v>14</v>
      </c>
      <c r="K16" s="50">
        <v>13</v>
      </c>
      <c r="L16" s="50">
        <v>22</v>
      </c>
      <c r="M16" s="50">
        <v>30</v>
      </c>
      <c r="N16" s="50">
        <v>31</v>
      </c>
      <c r="O16" s="50">
        <v>24</v>
      </c>
      <c r="P16" s="50">
        <v>20</v>
      </c>
      <c r="Q16" s="50">
        <v>36</v>
      </c>
      <c r="R16" s="50">
        <v>24</v>
      </c>
      <c r="S16" s="50">
        <v>30</v>
      </c>
      <c r="T16" s="50">
        <v>33</v>
      </c>
      <c r="U16" s="50">
        <v>31</v>
      </c>
      <c r="V16" s="50">
        <v>39</v>
      </c>
      <c r="W16" s="50">
        <v>27</v>
      </c>
      <c r="X16" s="50">
        <v>18</v>
      </c>
      <c r="Y16" s="50">
        <v>23</v>
      </c>
      <c r="Z16" s="50">
        <v>19</v>
      </c>
      <c r="AA16" s="50">
        <v>25</v>
      </c>
      <c r="AB16" s="50">
        <v>64</v>
      </c>
      <c r="AC16" s="50">
        <v>70</v>
      </c>
      <c r="AD16" s="50">
        <v>45</v>
      </c>
      <c r="AE16" s="50">
        <v>29</v>
      </c>
      <c r="AF16" s="50">
        <v>39</v>
      </c>
      <c r="AG16" s="50">
        <v>42</v>
      </c>
      <c r="AH16" s="50">
        <v>68</v>
      </c>
      <c r="AI16" s="50">
        <v>80</v>
      </c>
      <c r="AJ16" s="50">
        <v>30</v>
      </c>
      <c r="AK16" s="50">
        <v>31</v>
      </c>
      <c r="AL16" s="50">
        <v>43</v>
      </c>
      <c r="AM16" s="50">
        <v>38</v>
      </c>
      <c r="AN16" s="50">
        <v>32</v>
      </c>
      <c r="AO16" s="58">
        <f t="shared" si="0"/>
        <v>1221</v>
      </c>
      <c r="AP16" s="41">
        <f>AO16/AO25</f>
        <v>0.0905719160299681</v>
      </c>
    </row>
    <row r="17" spans="1:42" ht="15">
      <c r="A17" s="34" t="s">
        <v>54</v>
      </c>
      <c r="B17" s="50">
        <v>1</v>
      </c>
      <c r="C17" s="50">
        <v>4</v>
      </c>
      <c r="D17" s="50">
        <v>1</v>
      </c>
      <c r="E17" s="50">
        <v>0</v>
      </c>
      <c r="F17" s="50">
        <v>1</v>
      </c>
      <c r="G17" s="50">
        <v>6</v>
      </c>
      <c r="H17" s="50">
        <v>10</v>
      </c>
      <c r="I17" s="50">
        <v>6</v>
      </c>
      <c r="J17" s="50">
        <v>2</v>
      </c>
      <c r="K17" s="50">
        <v>0</v>
      </c>
      <c r="L17" s="50">
        <v>2</v>
      </c>
      <c r="M17" s="50">
        <v>4</v>
      </c>
      <c r="N17" s="50">
        <v>4</v>
      </c>
      <c r="O17" s="50">
        <v>5</v>
      </c>
      <c r="P17" s="50">
        <v>2</v>
      </c>
      <c r="Q17" s="50">
        <v>3</v>
      </c>
      <c r="R17" s="50">
        <v>0</v>
      </c>
      <c r="S17" s="50">
        <v>0</v>
      </c>
      <c r="T17" s="50">
        <v>3</v>
      </c>
      <c r="U17" s="50">
        <v>1</v>
      </c>
      <c r="V17" s="50">
        <v>0</v>
      </c>
      <c r="W17" s="50">
        <v>0</v>
      </c>
      <c r="X17" s="50">
        <v>3</v>
      </c>
      <c r="Y17" s="50">
        <v>1</v>
      </c>
      <c r="Z17" s="50">
        <v>2</v>
      </c>
      <c r="AA17" s="50">
        <v>1</v>
      </c>
      <c r="AB17" s="50">
        <v>0</v>
      </c>
      <c r="AC17" s="50">
        <v>3</v>
      </c>
      <c r="AD17" s="50">
        <v>1</v>
      </c>
      <c r="AE17" s="50">
        <v>1</v>
      </c>
      <c r="AF17" s="50">
        <v>1</v>
      </c>
      <c r="AG17" s="50">
        <v>1</v>
      </c>
      <c r="AH17" s="50">
        <v>1</v>
      </c>
      <c r="AI17" s="50">
        <v>0</v>
      </c>
      <c r="AJ17" s="50">
        <v>1</v>
      </c>
      <c r="AK17" s="50">
        <v>2</v>
      </c>
      <c r="AL17" s="50">
        <v>0</v>
      </c>
      <c r="AM17" s="50">
        <v>2</v>
      </c>
      <c r="AN17" s="50">
        <v>1</v>
      </c>
      <c r="AO17" s="58">
        <f t="shared" si="0"/>
        <v>76</v>
      </c>
      <c r="AP17" s="41">
        <f>AO17/AO25</f>
        <v>0.005637563978933314</v>
      </c>
    </row>
    <row r="18" spans="1:42" ht="15">
      <c r="A18" s="34" t="s">
        <v>66</v>
      </c>
      <c r="B18" s="50">
        <v>11</v>
      </c>
      <c r="C18" s="50">
        <v>13</v>
      </c>
      <c r="D18" s="50">
        <v>17</v>
      </c>
      <c r="E18" s="50">
        <v>12</v>
      </c>
      <c r="F18" s="50">
        <v>22</v>
      </c>
      <c r="G18" s="50">
        <v>20</v>
      </c>
      <c r="H18" s="50">
        <v>17</v>
      </c>
      <c r="I18" s="50">
        <v>19</v>
      </c>
      <c r="J18" s="50">
        <v>9</v>
      </c>
      <c r="K18" s="50">
        <v>19</v>
      </c>
      <c r="L18" s="50">
        <v>24</v>
      </c>
      <c r="M18" s="50">
        <v>20</v>
      </c>
      <c r="N18" s="50">
        <v>22</v>
      </c>
      <c r="O18" s="50">
        <v>8</v>
      </c>
      <c r="P18" s="50">
        <v>22</v>
      </c>
      <c r="Q18" s="50">
        <v>29</v>
      </c>
      <c r="R18" s="50">
        <v>8</v>
      </c>
      <c r="S18" s="50">
        <v>10</v>
      </c>
      <c r="T18" s="50">
        <v>22</v>
      </c>
      <c r="U18" s="50">
        <v>32</v>
      </c>
      <c r="V18" s="50">
        <v>25</v>
      </c>
      <c r="W18" s="50">
        <v>29</v>
      </c>
      <c r="X18" s="50">
        <v>13</v>
      </c>
      <c r="Y18" s="50">
        <v>13</v>
      </c>
      <c r="Z18" s="50">
        <v>14</v>
      </c>
      <c r="AA18" s="50">
        <v>23</v>
      </c>
      <c r="AB18" s="50">
        <v>45</v>
      </c>
      <c r="AC18" s="50">
        <v>40</v>
      </c>
      <c r="AD18" s="50">
        <v>27</v>
      </c>
      <c r="AE18" s="50">
        <v>24</v>
      </c>
      <c r="AF18" s="50">
        <v>19</v>
      </c>
      <c r="AG18" s="50">
        <v>25</v>
      </c>
      <c r="AH18" s="50">
        <v>26</v>
      </c>
      <c r="AI18" s="50">
        <v>31</v>
      </c>
      <c r="AJ18" s="50">
        <v>15</v>
      </c>
      <c r="AK18" s="50">
        <v>34</v>
      </c>
      <c r="AL18" s="50">
        <v>27</v>
      </c>
      <c r="AM18" s="50">
        <v>32</v>
      </c>
      <c r="AN18" s="50">
        <v>22</v>
      </c>
      <c r="AO18" s="58">
        <f t="shared" si="0"/>
        <v>840</v>
      </c>
      <c r="AP18" s="41">
        <f>AO18/AO25</f>
        <v>0.06230991766189452</v>
      </c>
    </row>
    <row r="19" spans="1:42" ht="15">
      <c r="A19" s="25" t="s">
        <v>67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1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1</v>
      </c>
      <c r="N19" s="50">
        <v>1</v>
      </c>
      <c r="O19" s="50">
        <v>1</v>
      </c>
      <c r="P19" s="50">
        <v>1</v>
      </c>
      <c r="Q19" s="50">
        <v>0</v>
      </c>
      <c r="R19" s="50">
        <v>1</v>
      </c>
      <c r="S19" s="50">
        <v>1</v>
      </c>
      <c r="T19" s="50">
        <v>0</v>
      </c>
      <c r="U19" s="50">
        <v>1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50">
        <v>1</v>
      </c>
      <c r="AD19" s="50">
        <v>2</v>
      </c>
      <c r="AE19" s="50">
        <v>4</v>
      </c>
      <c r="AF19" s="50">
        <v>0</v>
      </c>
      <c r="AG19" s="50">
        <v>0</v>
      </c>
      <c r="AH19" s="50">
        <v>0</v>
      </c>
      <c r="AI19" s="50">
        <v>1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8">
        <f t="shared" si="0"/>
        <v>17</v>
      </c>
      <c r="AP19" s="41">
        <f>AO19/AO25</f>
        <v>0.0012610340479192938</v>
      </c>
    </row>
    <row r="20" spans="1:42" ht="15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57"/>
    </row>
    <row r="21" spans="1:42" ht="15">
      <c r="A21" s="34" t="s">
        <v>50</v>
      </c>
      <c r="B21" s="50">
        <v>8</v>
      </c>
      <c r="C21" s="44">
        <v>3</v>
      </c>
      <c r="D21" s="44">
        <v>1</v>
      </c>
      <c r="E21" s="44">
        <v>4</v>
      </c>
      <c r="F21" s="44">
        <v>4</v>
      </c>
      <c r="G21" s="44">
        <v>1</v>
      </c>
      <c r="H21" s="44">
        <v>4</v>
      </c>
      <c r="I21" s="44">
        <v>4</v>
      </c>
      <c r="J21" s="44">
        <v>3</v>
      </c>
      <c r="K21" s="44">
        <v>4</v>
      </c>
      <c r="L21" s="44">
        <v>6</v>
      </c>
      <c r="M21" s="44">
        <v>7</v>
      </c>
      <c r="N21" s="44">
        <v>7</v>
      </c>
      <c r="O21" s="44">
        <v>7</v>
      </c>
      <c r="P21" s="44">
        <v>7</v>
      </c>
      <c r="Q21" s="44">
        <v>6</v>
      </c>
      <c r="R21" s="44">
        <v>0</v>
      </c>
      <c r="S21" s="44">
        <v>0</v>
      </c>
      <c r="T21" s="44">
        <v>1</v>
      </c>
      <c r="U21" s="44">
        <v>7</v>
      </c>
      <c r="V21" s="44">
        <v>3</v>
      </c>
      <c r="W21" s="44">
        <v>3</v>
      </c>
      <c r="X21" s="44">
        <v>2</v>
      </c>
      <c r="Y21" s="44">
        <v>1</v>
      </c>
      <c r="Z21" s="44">
        <v>3</v>
      </c>
      <c r="AA21" s="44">
        <v>0</v>
      </c>
      <c r="AB21" s="44">
        <v>1</v>
      </c>
      <c r="AC21" s="44">
        <v>5</v>
      </c>
      <c r="AD21" s="44">
        <v>2</v>
      </c>
      <c r="AE21" s="44">
        <v>0</v>
      </c>
      <c r="AF21" s="44">
        <v>4</v>
      </c>
      <c r="AG21" s="44">
        <v>2</v>
      </c>
      <c r="AH21" s="44">
        <v>4</v>
      </c>
      <c r="AI21" s="44">
        <v>5</v>
      </c>
      <c r="AJ21" s="44">
        <v>1</v>
      </c>
      <c r="AK21" s="44">
        <v>5</v>
      </c>
      <c r="AL21" s="44">
        <v>1</v>
      </c>
      <c r="AM21" s="44">
        <v>3</v>
      </c>
      <c r="AN21" s="44">
        <v>4</v>
      </c>
      <c r="AO21" s="58">
        <f>SUM(B21:AN21)</f>
        <v>133</v>
      </c>
      <c r="AP21" s="41">
        <f>AO21/AO25</f>
        <v>0.009865736963133299</v>
      </c>
    </row>
    <row r="22" spans="1:42" ht="15">
      <c r="A22" s="34" t="s">
        <v>51</v>
      </c>
      <c r="B22" s="50">
        <v>2</v>
      </c>
      <c r="C22" s="45">
        <v>5</v>
      </c>
      <c r="D22" s="45">
        <v>0</v>
      </c>
      <c r="E22" s="45">
        <v>0</v>
      </c>
      <c r="F22" s="45">
        <v>0</v>
      </c>
      <c r="G22" s="45">
        <v>2</v>
      </c>
      <c r="H22" s="45">
        <v>5</v>
      </c>
      <c r="I22" s="45">
        <v>3</v>
      </c>
      <c r="J22" s="45">
        <v>4</v>
      </c>
      <c r="K22" s="45">
        <v>2</v>
      </c>
      <c r="L22" s="45">
        <v>3</v>
      </c>
      <c r="M22" s="45">
        <v>2</v>
      </c>
      <c r="N22" s="45">
        <v>5</v>
      </c>
      <c r="O22" s="45">
        <v>3</v>
      </c>
      <c r="P22" s="45">
        <v>3</v>
      </c>
      <c r="Q22" s="45">
        <v>4</v>
      </c>
      <c r="R22" s="45">
        <v>1</v>
      </c>
      <c r="S22" s="45">
        <v>1</v>
      </c>
      <c r="T22" s="45">
        <v>2</v>
      </c>
      <c r="U22" s="45">
        <v>3</v>
      </c>
      <c r="V22" s="45">
        <v>0</v>
      </c>
      <c r="W22" s="45">
        <v>2</v>
      </c>
      <c r="X22" s="45">
        <v>0</v>
      </c>
      <c r="Y22" s="45">
        <v>2</v>
      </c>
      <c r="Z22" s="45">
        <v>2</v>
      </c>
      <c r="AA22" s="45">
        <v>2</v>
      </c>
      <c r="AB22" s="45">
        <v>1</v>
      </c>
      <c r="AC22" s="45">
        <v>2</v>
      </c>
      <c r="AD22" s="45">
        <v>0</v>
      </c>
      <c r="AE22" s="45">
        <v>1</v>
      </c>
      <c r="AF22" s="45">
        <v>1</v>
      </c>
      <c r="AG22" s="45">
        <v>3</v>
      </c>
      <c r="AH22" s="45">
        <v>4</v>
      </c>
      <c r="AI22" s="45">
        <v>3</v>
      </c>
      <c r="AJ22" s="45">
        <v>2</v>
      </c>
      <c r="AK22" s="45">
        <v>1</v>
      </c>
      <c r="AL22" s="45">
        <v>1</v>
      </c>
      <c r="AM22" s="45">
        <v>3</v>
      </c>
      <c r="AN22" s="45">
        <v>5</v>
      </c>
      <c r="AO22" s="40">
        <f>SUM(B22:AN22)</f>
        <v>85</v>
      </c>
      <c r="AP22" s="42">
        <f>AO22/AO25</f>
        <v>0.006305170239596469</v>
      </c>
    </row>
    <row r="23" spans="1:42" ht="15">
      <c r="A23" s="34" t="s">
        <v>68</v>
      </c>
      <c r="B23" s="102">
        <v>265</v>
      </c>
      <c r="C23" s="102">
        <f>C25-C22</f>
        <v>285</v>
      </c>
      <c r="D23" s="102">
        <f>D25-D22</f>
        <v>216</v>
      </c>
      <c r="E23" s="102">
        <f>E25-E22</f>
        <v>242</v>
      </c>
      <c r="F23" s="102">
        <f>F25-F22</f>
        <v>260</v>
      </c>
      <c r="G23" s="102">
        <f>G25-G22</f>
        <v>262</v>
      </c>
      <c r="H23" s="102">
        <f aca="true" t="shared" si="1" ref="H23:AN23">H25-H22</f>
        <v>467</v>
      </c>
      <c r="I23" s="102">
        <f t="shared" si="1"/>
        <v>479</v>
      </c>
      <c r="J23" s="102">
        <f t="shared" si="1"/>
        <v>310</v>
      </c>
      <c r="K23" s="102">
        <f t="shared" si="1"/>
        <v>343</v>
      </c>
      <c r="L23" s="102">
        <f t="shared" si="1"/>
        <v>446</v>
      </c>
      <c r="M23" s="102">
        <f t="shared" si="1"/>
        <v>530</v>
      </c>
      <c r="N23" s="102">
        <f t="shared" si="1"/>
        <v>507</v>
      </c>
      <c r="O23" s="102">
        <f t="shared" si="1"/>
        <v>412</v>
      </c>
      <c r="P23" s="102">
        <f t="shared" si="1"/>
        <v>379</v>
      </c>
      <c r="Q23" s="102">
        <f t="shared" si="1"/>
        <v>480</v>
      </c>
      <c r="R23" s="102">
        <f t="shared" si="1"/>
        <v>160</v>
      </c>
      <c r="S23" s="102">
        <f t="shared" si="1"/>
        <v>145</v>
      </c>
      <c r="T23" s="102">
        <v>296</v>
      </c>
      <c r="U23" s="102">
        <f t="shared" si="1"/>
        <v>407</v>
      </c>
      <c r="V23" s="102">
        <f t="shared" si="1"/>
        <v>399</v>
      </c>
      <c r="W23" s="102">
        <f t="shared" si="1"/>
        <v>339</v>
      </c>
      <c r="X23" s="102">
        <f t="shared" si="1"/>
        <v>225</v>
      </c>
      <c r="Y23" s="102">
        <f t="shared" si="1"/>
        <v>204</v>
      </c>
      <c r="Z23" s="102">
        <f t="shared" si="1"/>
        <v>235</v>
      </c>
      <c r="AA23" s="102">
        <f t="shared" si="1"/>
        <v>285</v>
      </c>
      <c r="AB23" s="102">
        <f t="shared" si="1"/>
        <v>473</v>
      </c>
      <c r="AC23" s="102">
        <f t="shared" si="1"/>
        <v>476</v>
      </c>
      <c r="AD23" s="102">
        <f t="shared" si="1"/>
        <v>307</v>
      </c>
      <c r="AE23" s="102">
        <f t="shared" si="1"/>
        <v>270</v>
      </c>
      <c r="AF23" s="102">
        <f t="shared" si="1"/>
        <v>257</v>
      </c>
      <c r="AG23" s="102">
        <f t="shared" si="1"/>
        <v>258</v>
      </c>
      <c r="AH23" s="102">
        <f t="shared" si="1"/>
        <v>548</v>
      </c>
      <c r="AI23" s="102">
        <f t="shared" si="1"/>
        <v>500</v>
      </c>
      <c r="AJ23" s="102">
        <f t="shared" si="1"/>
        <v>256</v>
      </c>
      <c r="AK23" s="102">
        <f t="shared" si="1"/>
        <v>347</v>
      </c>
      <c r="AL23" s="102">
        <f t="shared" si="1"/>
        <v>330</v>
      </c>
      <c r="AM23" s="102">
        <f t="shared" si="1"/>
        <v>416</v>
      </c>
      <c r="AN23" s="102">
        <f t="shared" si="1"/>
        <v>384</v>
      </c>
      <c r="AO23" s="40">
        <f>SUM(AO9:AO21)</f>
        <v>13396</v>
      </c>
      <c r="AP23" s="93">
        <f>AO23*0.05</f>
        <v>669.8000000000001</v>
      </c>
    </row>
    <row r="24" spans="1:42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1"/>
      <c r="AP24" s="51"/>
    </row>
    <row r="25" spans="1:42" ht="15">
      <c r="A25" s="34" t="s">
        <v>1</v>
      </c>
      <c r="B25" s="63">
        <v>265</v>
      </c>
      <c r="C25" s="63">
        <v>290</v>
      </c>
      <c r="D25" s="63">
        <v>216</v>
      </c>
      <c r="E25" s="63">
        <v>242</v>
      </c>
      <c r="F25" s="63">
        <v>260</v>
      </c>
      <c r="G25" s="63">
        <v>264</v>
      </c>
      <c r="H25" s="63">
        <v>472</v>
      </c>
      <c r="I25" s="63">
        <v>482</v>
      </c>
      <c r="J25" s="63">
        <v>314</v>
      </c>
      <c r="K25" s="63">
        <v>345</v>
      </c>
      <c r="L25" s="63">
        <v>449</v>
      </c>
      <c r="M25" s="63">
        <v>532</v>
      </c>
      <c r="N25" s="63">
        <v>512</v>
      </c>
      <c r="O25" s="63">
        <v>415</v>
      </c>
      <c r="P25" s="63">
        <v>382</v>
      </c>
      <c r="Q25" s="63">
        <v>484</v>
      </c>
      <c r="R25" s="63">
        <v>161</v>
      </c>
      <c r="S25" s="63">
        <v>146</v>
      </c>
      <c r="T25" s="63">
        <v>297</v>
      </c>
      <c r="U25" s="63">
        <v>410</v>
      </c>
      <c r="V25" s="63">
        <v>399</v>
      </c>
      <c r="W25" s="63">
        <v>341</v>
      </c>
      <c r="X25" s="63">
        <v>225</v>
      </c>
      <c r="Y25" s="63">
        <v>206</v>
      </c>
      <c r="Z25" s="63">
        <v>237</v>
      </c>
      <c r="AA25" s="63">
        <v>287</v>
      </c>
      <c r="AB25" s="63">
        <v>474</v>
      </c>
      <c r="AC25" s="63">
        <v>478</v>
      </c>
      <c r="AD25" s="63">
        <v>307</v>
      </c>
      <c r="AE25" s="63">
        <v>271</v>
      </c>
      <c r="AF25" s="63">
        <v>258</v>
      </c>
      <c r="AG25" s="63">
        <v>261</v>
      </c>
      <c r="AH25" s="63">
        <v>552</v>
      </c>
      <c r="AI25" s="63">
        <v>503</v>
      </c>
      <c r="AJ25" s="63">
        <v>258</v>
      </c>
      <c r="AK25" s="63">
        <v>348</v>
      </c>
      <c r="AL25" s="63">
        <v>331</v>
      </c>
      <c r="AM25" s="63">
        <v>419</v>
      </c>
      <c r="AN25" s="63">
        <v>389</v>
      </c>
      <c r="AO25" s="39">
        <f>SUM(AO9:AO22)</f>
        <v>13481</v>
      </c>
      <c r="AP25" s="37">
        <f>AO25/AO7</f>
        <v>0.5241853954428805</v>
      </c>
    </row>
    <row r="26" spans="1:42" ht="15">
      <c r="A26" s="61" t="s">
        <v>2</v>
      </c>
      <c r="B26" s="62">
        <f aca="true" t="shared" si="2" ref="B26:AN26">SUM(B9:B22)</f>
        <v>265</v>
      </c>
      <c r="C26" s="60">
        <f t="shared" si="2"/>
        <v>290</v>
      </c>
      <c r="D26" s="60">
        <f t="shared" si="2"/>
        <v>216</v>
      </c>
      <c r="E26" s="60">
        <f t="shared" si="2"/>
        <v>242</v>
      </c>
      <c r="F26" s="60">
        <f t="shared" si="2"/>
        <v>260</v>
      </c>
      <c r="G26" s="60">
        <f t="shared" si="2"/>
        <v>264</v>
      </c>
      <c r="H26" s="60">
        <f t="shared" si="2"/>
        <v>472</v>
      </c>
      <c r="I26" s="60">
        <f t="shared" si="2"/>
        <v>482</v>
      </c>
      <c r="J26" s="60">
        <f t="shared" si="2"/>
        <v>314</v>
      </c>
      <c r="K26" s="60">
        <f t="shared" si="2"/>
        <v>345</v>
      </c>
      <c r="L26" s="60">
        <f t="shared" si="2"/>
        <v>449</v>
      </c>
      <c r="M26" s="60">
        <f t="shared" si="2"/>
        <v>532</v>
      </c>
      <c r="N26" s="60">
        <f t="shared" si="2"/>
        <v>512</v>
      </c>
      <c r="O26" s="60">
        <f t="shared" si="2"/>
        <v>415</v>
      </c>
      <c r="P26" s="60">
        <f t="shared" si="2"/>
        <v>382</v>
      </c>
      <c r="Q26" s="60">
        <f t="shared" si="2"/>
        <v>484</v>
      </c>
      <c r="R26" s="60">
        <f t="shared" si="2"/>
        <v>161</v>
      </c>
      <c r="S26" s="60">
        <f t="shared" si="2"/>
        <v>146</v>
      </c>
      <c r="T26" s="60">
        <f t="shared" si="2"/>
        <v>296</v>
      </c>
      <c r="U26" s="60">
        <f t="shared" si="2"/>
        <v>410</v>
      </c>
      <c r="V26" s="60">
        <f t="shared" si="2"/>
        <v>399</v>
      </c>
      <c r="W26" s="60">
        <f t="shared" si="2"/>
        <v>341</v>
      </c>
      <c r="X26" s="60">
        <f t="shared" si="2"/>
        <v>225</v>
      </c>
      <c r="Y26" s="60">
        <f t="shared" si="2"/>
        <v>206</v>
      </c>
      <c r="Z26" s="60">
        <f>SUM(Z9:Z22)</f>
        <v>237</v>
      </c>
      <c r="AA26" s="60">
        <f>SUM(AA9:AA22)</f>
        <v>287</v>
      </c>
      <c r="AB26" s="60">
        <f t="shared" si="2"/>
        <v>474</v>
      </c>
      <c r="AC26" s="60">
        <f t="shared" si="2"/>
        <v>478</v>
      </c>
      <c r="AD26" s="60">
        <f t="shared" si="2"/>
        <v>307</v>
      </c>
      <c r="AE26" s="60">
        <f t="shared" si="2"/>
        <v>271</v>
      </c>
      <c r="AF26" s="60">
        <f t="shared" si="2"/>
        <v>258</v>
      </c>
      <c r="AG26" s="60">
        <f t="shared" si="2"/>
        <v>261</v>
      </c>
      <c r="AH26" s="60">
        <f t="shared" si="2"/>
        <v>552</v>
      </c>
      <c r="AI26" s="60">
        <f t="shared" si="2"/>
        <v>503</v>
      </c>
      <c r="AJ26" s="60">
        <f t="shared" si="2"/>
        <v>258</v>
      </c>
      <c r="AK26" s="60">
        <f t="shared" si="2"/>
        <v>348</v>
      </c>
      <c r="AL26" s="60">
        <f t="shared" si="2"/>
        <v>331</v>
      </c>
      <c r="AM26" s="60">
        <f t="shared" si="2"/>
        <v>419</v>
      </c>
      <c r="AN26" s="60">
        <f t="shared" si="2"/>
        <v>389</v>
      </c>
      <c r="AO26" s="60">
        <f>SUM(B26:AN26)</f>
        <v>13481</v>
      </c>
      <c r="AP26" s="43"/>
    </row>
    <row r="27" spans="1:42" ht="15">
      <c r="A27" s="20"/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21"/>
      <c r="AP27" s="21"/>
    </row>
    <row r="28" spans="1:42" ht="15">
      <c r="A28" s="64" t="s">
        <v>52</v>
      </c>
      <c r="B28" s="65">
        <f aca="true" t="shared" si="3" ref="B28:AN28">B25/B7*100</f>
        <v>62.5</v>
      </c>
      <c r="C28" s="66">
        <f t="shared" si="3"/>
        <v>66.5137614678899</v>
      </c>
      <c r="D28" s="66">
        <f t="shared" si="3"/>
        <v>51.798561151079134</v>
      </c>
      <c r="E28" s="66">
        <f t="shared" si="3"/>
        <v>50.20746887966805</v>
      </c>
      <c r="F28" s="66">
        <f t="shared" si="3"/>
        <v>39.45371775417299</v>
      </c>
      <c r="G28" s="66">
        <f t="shared" si="3"/>
        <v>43.42105263157895</v>
      </c>
      <c r="H28" s="66">
        <f t="shared" si="3"/>
        <v>56.867469879518076</v>
      </c>
      <c r="I28" s="66">
        <f t="shared" si="3"/>
        <v>60.47678795483061</v>
      </c>
      <c r="J28" s="66">
        <f t="shared" si="3"/>
        <v>60.73500967117988</v>
      </c>
      <c r="K28" s="67">
        <f t="shared" si="3"/>
        <v>60.95406360424028</v>
      </c>
      <c r="L28" s="67">
        <f t="shared" si="3"/>
        <v>63.59773371104816</v>
      </c>
      <c r="M28" s="67">
        <f t="shared" si="3"/>
        <v>61.86046511627907</v>
      </c>
      <c r="N28" s="67">
        <f t="shared" si="3"/>
        <v>54.2948038176034</v>
      </c>
      <c r="O28" s="67">
        <f t="shared" si="3"/>
        <v>66.82769726247987</v>
      </c>
      <c r="P28" s="67">
        <f t="shared" si="3"/>
        <v>49.48186528497409</v>
      </c>
      <c r="Q28" s="67">
        <f t="shared" si="3"/>
        <v>57.89473684210527</v>
      </c>
      <c r="R28" s="67">
        <f t="shared" si="3"/>
        <v>35.69844789356985</v>
      </c>
      <c r="S28" s="67">
        <f t="shared" si="3"/>
        <v>35.351089588377725</v>
      </c>
      <c r="T28" s="67">
        <f t="shared" si="3"/>
        <v>38.125802310654684</v>
      </c>
      <c r="U28" s="67">
        <f t="shared" si="3"/>
        <v>46.380090497737555</v>
      </c>
      <c r="V28" s="67">
        <f t="shared" si="3"/>
        <v>46.88601645123384</v>
      </c>
      <c r="W28" s="67">
        <f t="shared" si="3"/>
        <v>42.25526641883519</v>
      </c>
      <c r="X28" s="67">
        <f t="shared" si="3"/>
        <v>46.391752577319586</v>
      </c>
      <c r="Y28" s="67">
        <f t="shared" si="3"/>
        <v>41.03585657370518</v>
      </c>
      <c r="Z28" s="67">
        <f t="shared" si="3"/>
        <v>50.74946466809421</v>
      </c>
      <c r="AA28" s="67">
        <f t="shared" si="3"/>
        <v>55.08637236084453</v>
      </c>
      <c r="AB28" s="67">
        <f t="shared" si="3"/>
        <v>59.176029962546814</v>
      </c>
      <c r="AC28" s="67">
        <f t="shared" si="3"/>
        <v>55.19630484988453</v>
      </c>
      <c r="AD28" s="67">
        <f t="shared" si="3"/>
        <v>52.83993115318416</v>
      </c>
      <c r="AE28" s="67">
        <f t="shared" si="3"/>
        <v>52.51937984496124</v>
      </c>
      <c r="AF28" s="67">
        <f t="shared" si="3"/>
        <v>43.43434343434344</v>
      </c>
      <c r="AG28" s="67">
        <f t="shared" si="3"/>
        <v>44.76843910806175</v>
      </c>
      <c r="AH28" s="67">
        <f t="shared" si="3"/>
        <v>55.64516129032258</v>
      </c>
      <c r="AI28" s="67">
        <f t="shared" si="3"/>
        <v>55.7649667405765</v>
      </c>
      <c r="AJ28" s="67">
        <f t="shared" si="3"/>
        <v>43.07178631051753</v>
      </c>
      <c r="AK28" s="67">
        <f t="shared" si="3"/>
        <v>58.4873949579832</v>
      </c>
      <c r="AL28" s="67">
        <f t="shared" si="3"/>
        <v>55.81787521079258</v>
      </c>
      <c r="AM28" s="67">
        <f t="shared" si="3"/>
        <v>55.71808510638297</v>
      </c>
      <c r="AN28" s="67">
        <f t="shared" si="3"/>
        <v>54.7887323943662</v>
      </c>
      <c r="AO28" s="21"/>
      <c r="AP28" s="21"/>
    </row>
    <row r="29" spans="1:42" ht="15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2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">
      <c r="A32" s="9"/>
      <c r="B32" s="8"/>
      <c r="C32" s="8"/>
      <c r="D32" s="8"/>
      <c r="E32" s="8"/>
      <c r="F32" s="8"/>
      <c r="G32" s="8"/>
      <c r="H32" s="8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7" ht="15">
      <c r="A33" s="8"/>
      <c r="F33" s="118"/>
      <c r="G33" s="118"/>
    </row>
    <row r="35" ht="15">
      <c r="M35" s="59"/>
    </row>
    <row r="45" spans="2:12" ht="15">
      <c r="B45" s="1"/>
      <c r="C45" s="1"/>
      <c r="D45" s="1"/>
      <c r="E45" s="1"/>
      <c r="F45" s="1"/>
      <c r="G45" s="1"/>
      <c r="H45" s="1"/>
      <c r="L45" s="6"/>
    </row>
    <row r="46" spans="1:12" ht="15">
      <c r="A46" s="2"/>
      <c r="B46" s="3"/>
      <c r="C46" s="3"/>
      <c r="D46" s="3"/>
      <c r="E46" s="3"/>
      <c r="F46" s="3"/>
      <c r="G46" s="3"/>
      <c r="H46" s="3"/>
      <c r="I46" s="5"/>
      <c r="J46" s="5"/>
      <c r="K46" s="5"/>
      <c r="L46" s="5"/>
    </row>
    <row r="47" spans="1:12" ht="15">
      <c r="A47" s="14"/>
      <c r="B47" s="4"/>
      <c r="C47" s="4"/>
      <c r="D47" s="4"/>
      <c r="E47" s="4"/>
      <c r="F47" s="4"/>
      <c r="G47" s="4"/>
      <c r="H47" s="4"/>
      <c r="I47" s="5"/>
      <c r="J47" s="5"/>
      <c r="K47" s="5"/>
      <c r="L47" s="5"/>
    </row>
    <row r="48" spans="1:12" ht="15">
      <c r="A48" s="5"/>
      <c r="B48" s="4"/>
      <c r="C48" s="4"/>
      <c r="D48" s="4"/>
      <c r="E48" s="4"/>
      <c r="F48" s="4"/>
      <c r="G48" s="4"/>
      <c r="H48" s="4"/>
      <c r="I48" s="5"/>
      <c r="J48" s="5"/>
      <c r="K48" s="5"/>
      <c r="L48" s="5"/>
    </row>
    <row r="49" spans="1:12" ht="15">
      <c r="A49" s="5"/>
      <c r="B49" s="4"/>
      <c r="C49" s="4"/>
      <c r="D49" s="4"/>
      <c r="E49" s="4"/>
      <c r="F49" s="4"/>
      <c r="G49" s="4"/>
      <c r="H49" s="4"/>
      <c r="I49" s="5"/>
      <c r="J49" s="5"/>
      <c r="K49" s="5"/>
      <c r="L49" s="5"/>
    </row>
    <row r="50" spans="1:12" ht="15">
      <c r="A50" s="5"/>
      <c r="B50" s="4"/>
      <c r="C50" s="4"/>
      <c r="D50" s="4"/>
      <c r="E50" s="4"/>
      <c r="F50" s="4"/>
      <c r="G50" s="4"/>
      <c r="H50" s="4"/>
      <c r="I50" s="5"/>
      <c r="J50" s="5"/>
      <c r="K50" s="5"/>
      <c r="L50" s="5"/>
    </row>
    <row r="51" spans="1:12" ht="15">
      <c r="A51" s="5"/>
      <c r="B51" s="4"/>
      <c r="C51" s="4"/>
      <c r="D51" s="4"/>
      <c r="E51" s="4"/>
      <c r="F51" s="4"/>
      <c r="G51" s="4"/>
      <c r="H51" s="4"/>
      <c r="I51" s="5"/>
      <c r="J51" s="5"/>
      <c r="K51" s="5"/>
      <c r="L51" s="5"/>
    </row>
    <row r="52" spans="1:12" ht="15">
      <c r="A52" s="5"/>
      <c r="B52" s="4"/>
      <c r="C52" s="4"/>
      <c r="D52" s="4"/>
      <c r="E52" s="4"/>
      <c r="F52" s="4"/>
      <c r="G52" s="4"/>
      <c r="H52" s="4"/>
      <c r="I52" s="5"/>
      <c r="J52" s="5"/>
      <c r="K52" s="5"/>
      <c r="L52" s="5"/>
    </row>
    <row r="53" spans="1:12" ht="15">
      <c r="A53" s="5"/>
      <c r="B53" s="4"/>
      <c r="C53" s="4"/>
      <c r="D53" s="4"/>
      <c r="E53" s="4"/>
      <c r="F53" s="4"/>
      <c r="G53" s="4"/>
      <c r="H53" s="4"/>
      <c r="I53" s="5"/>
      <c r="J53" s="5"/>
      <c r="K53" s="5"/>
      <c r="L53" s="5"/>
    </row>
    <row r="54" spans="1:12" ht="15">
      <c r="A54" s="5"/>
      <c r="B54" s="4"/>
      <c r="C54" s="4"/>
      <c r="D54" s="4"/>
      <c r="E54" s="4"/>
      <c r="F54" s="4"/>
      <c r="G54" s="4"/>
      <c r="H54" s="4"/>
      <c r="I54" s="5"/>
      <c r="J54" s="5"/>
      <c r="K54" s="5"/>
      <c r="L54" s="5"/>
    </row>
    <row r="55" spans="1:12" ht="15">
      <c r="A55" s="5"/>
      <c r="B55" s="4"/>
      <c r="C55" s="4"/>
      <c r="D55" s="4"/>
      <c r="E55" s="4"/>
      <c r="F55" s="4"/>
      <c r="G55" s="4"/>
      <c r="H55" s="4"/>
      <c r="I55" s="5"/>
      <c r="J55" s="5"/>
      <c r="K55" s="5"/>
      <c r="L55" s="5"/>
    </row>
    <row r="56" spans="1:12" ht="15">
      <c r="A56" s="5"/>
      <c r="B56" s="4"/>
      <c r="C56" s="4"/>
      <c r="D56" s="4"/>
      <c r="E56" s="4"/>
      <c r="F56" s="4"/>
      <c r="G56" s="4"/>
      <c r="H56" s="4"/>
      <c r="I56" s="5"/>
      <c r="J56" s="5"/>
      <c r="K56" s="5"/>
      <c r="L56" s="5"/>
    </row>
    <row r="57" spans="1:12" ht="15">
      <c r="A57" s="5"/>
      <c r="B57" s="4"/>
      <c r="C57" s="4"/>
      <c r="D57" s="4"/>
      <c r="E57" s="4"/>
      <c r="F57" s="4"/>
      <c r="G57" s="4"/>
      <c r="H57" s="4"/>
      <c r="I57" s="5"/>
      <c r="J57" s="5"/>
      <c r="K57" s="5"/>
      <c r="L57" s="5"/>
    </row>
    <row r="58" spans="1:12" ht="15">
      <c r="A58" s="5"/>
      <c r="B58" s="4"/>
      <c r="C58" s="4"/>
      <c r="D58" s="4"/>
      <c r="E58" s="4"/>
      <c r="F58" s="4"/>
      <c r="G58" s="4"/>
      <c r="H58" s="4"/>
      <c r="I58" s="5"/>
      <c r="J58" s="5"/>
      <c r="K58" s="5"/>
      <c r="L58" s="5"/>
    </row>
    <row r="59" spans="1:12" ht="15">
      <c r="A59" s="5"/>
      <c r="B59" s="4"/>
      <c r="C59" s="4"/>
      <c r="D59" s="4"/>
      <c r="E59" s="4"/>
      <c r="F59" s="4"/>
      <c r="G59" s="4"/>
      <c r="H59" s="4"/>
      <c r="I59" s="5"/>
      <c r="J59" s="5"/>
      <c r="K59" s="5"/>
      <c r="L59" s="5"/>
    </row>
    <row r="60" spans="1:12" ht="15">
      <c r="A60" s="5"/>
      <c r="B60" s="4"/>
      <c r="C60" s="4"/>
      <c r="D60" s="4"/>
      <c r="E60" s="4"/>
      <c r="F60" s="4"/>
      <c r="G60" s="4"/>
      <c r="H60" s="4"/>
      <c r="I60" s="5"/>
      <c r="J60" s="5"/>
      <c r="K60" s="5"/>
      <c r="L60" s="5"/>
    </row>
    <row r="61" spans="1:12" ht="15">
      <c r="A61" s="5"/>
      <c r="B61" s="4"/>
      <c r="C61" s="4"/>
      <c r="D61" s="4"/>
      <c r="E61" s="4"/>
      <c r="F61" s="4"/>
      <c r="G61" s="4"/>
      <c r="H61" s="4"/>
      <c r="I61" s="5"/>
      <c r="J61" s="5"/>
      <c r="K61" s="5"/>
      <c r="L61" s="5"/>
    </row>
  </sheetData>
  <sheetProtection/>
  <mergeCells count="16">
    <mergeCell ref="F33:G33"/>
    <mergeCell ref="Z4:AA4"/>
    <mergeCell ref="AH4:AI4"/>
    <mergeCell ref="AJ4:AN4"/>
    <mergeCell ref="AB4:AG4"/>
    <mergeCell ref="X4:Y4"/>
    <mergeCell ref="U4:W4"/>
    <mergeCell ref="R4:S4"/>
    <mergeCell ref="P4:Q4"/>
    <mergeCell ref="L4:N4"/>
    <mergeCell ref="J4:K4"/>
    <mergeCell ref="B4:G4"/>
    <mergeCell ref="A2:AP2"/>
    <mergeCell ref="B3:Q3"/>
    <mergeCell ref="AB3:AN3"/>
    <mergeCell ref="R3:AA3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8" scale="58" r:id="rId2"/>
  <ignoredErrors>
    <ignoredError sqref="AF5:AG5 AM5:AN5" twoDigitTextYear="1"/>
    <ignoredError sqref="AP9" evalError="1"/>
    <ignoredError sqref="B26 T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7"/>
  <sheetViews>
    <sheetView tabSelected="1" zoomScale="130" zoomScaleNormal="130" zoomScalePageLayoutView="0" workbookViewId="0" topLeftCell="A1">
      <selection activeCell="A6" sqref="A6"/>
    </sheetView>
  </sheetViews>
  <sheetFormatPr defaultColWidth="11.421875" defaultRowHeight="15"/>
  <cols>
    <col min="1" max="1" width="62.28125" style="68" customWidth="1"/>
    <col min="2" max="2" width="15.140625" style="68" customWidth="1"/>
    <col min="3" max="3" width="9.7109375" style="68" customWidth="1"/>
    <col min="4" max="4" width="8.28125" style="68" customWidth="1"/>
    <col min="5" max="5" width="8.140625" style="68" customWidth="1"/>
    <col min="6" max="6" width="8.00390625" style="68" customWidth="1"/>
    <col min="7" max="7" width="8.7109375" style="68" customWidth="1"/>
    <col min="8" max="8" width="9.00390625" style="68" customWidth="1"/>
    <col min="9" max="10" width="8.421875" style="68" customWidth="1"/>
    <col min="11" max="11" width="8.57421875" style="68" customWidth="1"/>
    <col min="12" max="12" width="8.421875" style="68" customWidth="1"/>
    <col min="13" max="13" width="7.421875" style="68" customWidth="1"/>
    <col min="14" max="14" width="11.421875" style="68" customWidth="1"/>
    <col min="15" max="15" width="3.00390625" style="68" customWidth="1"/>
    <col min="16" max="16384" width="11.421875" style="68" customWidth="1"/>
  </cols>
  <sheetData>
    <row r="1" spans="1:14" ht="20.25">
      <c r="A1" s="125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99" customFormat="1" ht="66.75" customHeight="1" thickBot="1">
      <c r="A2" s="98"/>
      <c r="B2" s="123" t="s">
        <v>70</v>
      </c>
      <c r="C2" s="123" t="s">
        <v>71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s="99" customFormat="1" ht="15.75" thickBot="1">
      <c r="A3" s="100"/>
      <c r="B3" s="124"/>
      <c r="C3" s="70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10</v>
      </c>
      <c r="M3" s="72">
        <v>11</v>
      </c>
      <c r="N3" s="89" t="s">
        <v>74</v>
      </c>
      <c r="O3" s="101"/>
    </row>
    <row r="4" spans="1:15" ht="15">
      <c r="A4" s="73" t="s">
        <v>76</v>
      </c>
      <c r="B4" s="74">
        <f>Hoja1!AO9</f>
        <v>1138</v>
      </c>
      <c r="C4" s="103">
        <f>IF($B4&lt;$B$18,0,$B4/1)</f>
        <v>1138</v>
      </c>
      <c r="D4" s="104">
        <f>IF($B4&lt;$B$18,0,$B4/2)</f>
        <v>569</v>
      </c>
      <c r="E4" s="104">
        <f>IF($B4&lt;$B$18,0,$B4/3)</f>
        <v>379.3333333333333</v>
      </c>
      <c r="F4" s="104">
        <f>IF($B4&lt;$B$18,0,$B4/4)</f>
        <v>284.5</v>
      </c>
      <c r="G4" s="104">
        <f>IF($B4&lt;$B$18,0,$B4/5)</f>
        <v>227.6</v>
      </c>
      <c r="H4" s="104">
        <f>IF($B4&lt;$B$18,0,$B4/6)</f>
        <v>189.66666666666666</v>
      </c>
      <c r="I4" s="104">
        <f>IF($B4&lt;$B$18,0,$B4/7)</f>
        <v>162.57142857142858</v>
      </c>
      <c r="J4" s="104">
        <f>IF($B4&lt;$B$18,0,$B4/8)</f>
        <v>142.25</v>
      </c>
      <c r="K4" s="104">
        <f>IF($B4&lt;$B$18,0,$B4/9)</f>
        <v>126.44444444444444</v>
      </c>
      <c r="L4" s="104">
        <f>IF($B4&lt;$B$18,0,$B4/10)</f>
        <v>113.8</v>
      </c>
      <c r="M4" s="105">
        <f>IF($B4&lt;$B$18,0,$B4/11)</f>
        <v>103.45454545454545</v>
      </c>
      <c r="N4" s="90">
        <f>IF(M4&gt;=$C$15,11,IF(L4&gt;=$C$15,10,IF(K4&gt;=$C$15,9,IF(J4&gt;=$C$15,8,IF(I4&gt;=$C$15,7,IF(H4&gt;=$C$15,6,O4))))))</f>
        <v>2</v>
      </c>
      <c r="O4" s="86">
        <f>IF(G4&gt;=$C$15,5,IF(F4&gt;=$C$15,4,IF(E4&gt;=$C$15,3,IF(D4&gt;=$C$15,2,IF(C4&gt;=$C$15,1,0)))))</f>
        <v>2</v>
      </c>
    </row>
    <row r="5" spans="1:15" ht="15">
      <c r="A5" s="92" t="s">
        <v>77</v>
      </c>
      <c r="B5" s="75">
        <f>Hoja1!AO10</f>
        <v>801</v>
      </c>
      <c r="C5" s="103">
        <f aca="true" t="shared" si="0" ref="C5:C14">IF($B5&lt;$B$18,0,$B5/1)</f>
        <v>801</v>
      </c>
      <c r="D5" s="104">
        <f aca="true" t="shared" si="1" ref="D5:D14">IF($B5&lt;$B$18,0,$B5/2)</f>
        <v>400.5</v>
      </c>
      <c r="E5" s="104">
        <f aca="true" t="shared" si="2" ref="E5:E14">IF($B5&lt;$B$18,0,$B5/3)</f>
        <v>267</v>
      </c>
      <c r="F5" s="104">
        <f aca="true" t="shared" si="3" ref="F5:F14">IF($B5&lt;$B$18,0,$B5/4)</f>
        <v>200.25</v>
      </c>
      <c r="G5" s="104">
        <f aca="true" t="shared" si="4" ref="G5:G14">IF($B5&lt;$B$18,0,$B5/5)</f>
        <v>160.2</v>
      </c>
      <c r="H5" s="104">
        <f aca="true" t="shared" si="5" ref="H5:H14">IF($B5&lt;$B$18,0,$B5/6)</f>
        <v>133.5</v>
      </c>
      <c r="I5" s="104">
        <f aca="true" t="shared" si="6" ref="I5:I14">IF($B5&lt;$B$18,0,$B5/7)</f>
        <v>114.42857142857143</v>
      </c>
      <c r="J5" s="104">
        <f aca="true" t="shared" si="7" ref="J5:J14">IF($B5&lt;$B$18,0,$B5/8)</f>
        <v>100.125</v>
      </c>
      <c r="K5" s="104">
        <f aca="true" t="shared" si="8" ref="K5:K14">IF($B5&lt;$B$18,0,$B5/9)</f>
        <v>89</v>
      </c>
      <c r="L5" s="104">
        <f aca="true" t="shared" si="9" ref="L5:L14">IF($B5&lt;$B$18,0,$B5/10)</f>
        <v>80.1</v>
      </c>
      <c r="M5" s="105">
        <f aca="true" t="shared" si="10" ref="M5:M14">IF($B5&lt;$B$18,0,$B5/11)</f>
        <v>72.81818181818181</v>
      </c>
      <c r="N5" s="88">
        <f aca="true" t="shared" si="11" ref="N5:N14">IF(M5&gt;=$C$15,11,IF(L5&gt;=$C$15,10,IF(K5&gt;=$C$15,9,IF(J5&gt;=$C$15,8,IF(I5&gt;=$C$15,7,IF(H5&gt;=$C$15,6,O5))))))</f>
        <v>1</v>
      </c>
      <c r="O5" s="86">
        <f aca="true" t="shared" si="12" ref="O5:O14">IF(G5&gt;=$C$15,5,IF(F5&gt;=$C$15,4,IF(E5&gt;=$C$15,3,IF(D5&gt;=$C$15,2,IF(C5&gt;=$C$15,1,0)))))</f>
        <v>1</v>
      </c>
    </row>
    <row r="6" spans="1:15" ht="15">
      <c r="A6" s="92" t="s">
        <v>78</v>
      </c>
      <c r="B6" s="75">
        <f>Hoja1!AO11</f>
        <v>2812</v>
      </c>
      <c r="C6" s="103">
        <f t="shared" si="0"/>
        <v>2812</v>
      </c>
      <c r="D6" s="104">
        <f t="shared" si="1"/>
        <v>1406</v>
      </c>
      <c r="E6" s="104">
        <f t="shared" si="2"/>
        <v>937.3333333333334</v>
      </c>
      <c r="F6" s="104">
        <f t="shared" si="3"/>
        <v>703</v>
      </c>
      <c r="G6" s="104">
        <f t="shared" si="4"/>
        <v>562.4</v>
      </c>
      <c r="H6" s="104">
        <f t="shared" si="5"/>
        <v>468.6666666666667</v>
      </c>
      <c r="I6" s="104">
        <f t="shared" si="6"/>
        <v>401.7142857142857</v>
      </c>
      <c r="J6" s="104">
        <f t="shared" si="7"/>
        <v>351.5</v>
      </c>
      <c r="K6" s="104">
        <f t="shared" si="8"/>
        <v>312.44444444444446</v>
      </c>
      <c r="L6" s="104">
        <f t="shared" si="9"/>
        <v>281.2</v>
      </c>
      <c r="M6" s="105">
        <f t="shared" si="10"/>
        <v>255.63636363636363</v>
      </c>
      <c r="N6" s="88">
        <f t="shared" si="11"/>
        <v>5</v>
      </c>
      <c r="O6" s="86">
        <f t="shared" si="12"/>
        <v>5</v>
      </c>
    </row>
    <row r="7" spans="1:15" ht="15">
      <c r="A7" s="92" t="s">
        <v>86</v>
      </c>
      <c r="B7" s="75">
        <f>Hoja1!AO12</f>
        <v>1375</v>
      </c>
      <c r="C7" s="103">
        <f t="shared" si="0"/>
        <v>1375</v>
      </c>
      <c r="D7" s="104">
        <f t="shared" si="1"/>
        <v>687.5</v>
      </c>
      <c r="E7" s="104">
        <f t="shared" si="2"/>
        <v>458.3333333333333</v>
      </c>
      <c r="F7" s="104">
        <f t="shared" si="3"/>
        <v>343.75</v>
      </c>
      <c r="G7" s="104">
        <f t="shared" si="4"/>
        <v>275</v>
      </c>
      <c r="H7" s="104">
        <f t="shared" si="5"/>
        <v>229.16666666666666</v>
      </c>
      <c r="I7" s="104">
        <f t="shared" si="6"/>
        <v>196.42857142857142</v>
      </c>
      <c r="J7" s="104">
        <f t="shared" si="7"/>
        <v>171.875</v>
      </c>
      <c r="K7" s="104">
        <f t="shared" si="8"/>
        <v>152.77777777777777</v>
      </c>
      <c r="L7" s="104">
        <f t="shared" si="9"/>
        <v>137.5</v>
      </c>
      <c r="M7" s="105">
        <f t="shared" si="10"/>
        <v>125</v>
      </c>
      <c r="N7" s="88">
        <f t="shared" si="11"/>
        <v>2</v>
      </c>
      <c r="O7" s="86">
        <f t="shared" si="12"/>
        <v>2</v>
      </c>
    </row>
    <row r="8" spans="1:15" ht="15">
      <c r="A8" s="92" t="s">
        <v>79</v>
      </c>
      <c r="B8" s="75">
        <f>Hoja1!AO13</f>
        <v>860</v>
      </c>
      <c r="C8" s="103">
        <f t="shared" si="0"/>
        <v>860</v>
      </c>
      <c r="D8" s="104">
        <f t="shared" si="1"/>
        <v>430</v>
      </c>
      <c r="E8" s="104">
        <f t="shared" si="2"/>
        <v>286.6666666666667</v>
      </c>
      <c r="F8" s="104">
        <f t="shared" si="3"/>
        <v>215</v>
      </c>
      <c r="G8" s="104">
        <f t="shared" si="4"/>
        <v>172</v>
      </c>
      <c r="H8" s="104">
        <f t="shared" si="5"/>
        <v>143.33333333333334</v>
      </c>
      <c r="I8" s="104">
        <f t="shared" si="6"/>
        <v>122.85714285714286</v>
      </c>
      <c r="J8" s="104">
        <f t="shared" si="7"/>
        <v>107.5</v>
      </c>
      <c r="K8" s="104">
        <f t="shared" si="8"/>
        <v>95.55555555555556</v>
      </c>
      <c r="L8" s="104">
        <f t="shared" si="9"/>
        <v>86</v>
      </c>
      <c r="M8" s="105">
        <f t="shared" si="10"/>
        <v>78.18181818181819</v>
      </c>
      <c r="N8" s="88">
        <f t="shared" si="11"/>
        <v>1</v>
      </c>
      <c r="O8" s="86">
        <f t="shared" si="12"/>
        <v>1</v>
      </c>
    </row>
    <row r="9" spans="1:15" ht="15">
      <c r="A9" s="92" t="s">
        <v>80</v>
      </c>
      <c r="B9" s="75">
        <f>Hoja1!AO14</f>
        <v>2838</v>
      </c>
      <c r="C9" s="103">
        <f t="shared" si="0"/>
        <v>2838</v>
      </c>
      <c r="D9" s="104">
        <f t="shared" si="1"/>
        <v>1419</v>
      </c>
      <c r="E9" s="104">
        <f t="shared" si="2"/>
        <v>946</v>
      </c>
      <c r="F9" s="104">
        <f t="shared" si="3"/>
        <v>709.5</v>
      </c>
      <c r="G9" s="104">
        <f t="shared" si="4"/>
        <v>567.6</v>
      </c>
      <c r="H9" s="104">
        <f t="shared" si="5"/>
        <v>473</v>
      </c>
      <c r="I9" s="104">
        <f t="shared" si="6"/>
        <v>405.42857142857144</v>
      </c>
      <c r="J9" s="104">
        <f t="shared" si="7"/>
        <v>354.75</v>
      </c>
      <c r="K9" s="104">
        <f t="shared" si="8"/>
        <v>315.3333333333333</v>
      </c>
      <c r="L9" s="104">
        <f t="shared" si="9"/>
        <v>283.8</v>
      </c>
      <c r="M9" s="105">
        <f t="shared" si="10"/>
        <v>258</v>
      </c>
      <c r="N9" s="88">
        <f t="shared" si="11"/>
        <v>5</v>
      </c>
      <c r="O9" s="86">
        <f t="shared" si="12"/>
        <v>5</v>
      </c>
    </row>
    <row r="10" spans="1:15" ht="15">
      <c r="A10" s="92" t="s">
        <v>85</v>
      </c>
      <c r="B10" s="75">
        <f>Hoja1!AO15</f>
        <v>1285</v>
      </c>
      <c r="C10" s="103">
        <f t="shared" si="0"/>
        <v>1285</v>
      </c>
      <c r="D10" s="104">
        <f t="shared" si="1"/>
        <v>642.5</v>
      </c>
      <c r="E10" s="104">
        <f t="shared" si="2"/>
        <v>428.3333333333333</v>
      </c>
      <c r="F10" s="104">
        <f t="shared" si="3"/>
        <v>321.25</v>
      </c>
      <c r="G10" s="104">
        <f t="shared" si="4"/>
        <v>257</v>
      </c>
      <c r="H10" s="104">
        <f t="shared" si="5"/>
        <v>214.16666666666666</v>
      </c>
      <c r="I10" s="104">
        <f t="shared" si="6"/>
        <v>183.57142857142858</v>
      </c>
      <c r="J10" s="104">
        <f t="shared" si="7"/>
        <v>160.625</v>
      </c>
      <c r="K10" s="104">
        <f t="shared" si="8"/>
        <v>142.77777777777777</v>
      </c>
      <c r="L10" s="104">
        <f t="shared" si="9"/>
        <v>128.5</v>
      </c>
      <c r="M10" s="105">
        <f t="shared" si="10"/>
        <v>116.81818181818181</v>
      </c>
      <c r="N10" s="88">
        <f t="shared" si="11"/>
        <v>2</v>
      </c>
      <c r="O10" s="86">
        <f t="shared" si="12"/>
        <v>2</v>
      </c>
    </row>
    <row r="11" spans="1:15" ht="15">
      <c r="A11" s="92" t="s">
        <v>81</v>
      </c>
      <c r="B11" s="75">
        <f>Hoja1!AO16</f>
        <v>1221</v>
      </c>
      <c r="C11" s="103">
        <f t="shared" si="0"/>
        <v>1221</v>
      </c>
      <c r="D11" s="104">
        <f t="shared" si="1"/>
        <v>610.5</v>
      </c>
      <c r="E11" s="104">
        <f t="shared" si="2"/>
        <v>407</v>
      </c>
      <c r="F11" s="104">
        <f t="shared" si="3"/>
        <v>305.25</v>
      </c>
      <c r="G11" s="104">
        <f t="shared" si="4"/>
        <v>244.2</v>
      </c>
      <c r="H11" s="104">
        <f t="shared" si="5"/>
        <v>203.5</v>
      </c>
      <c r="I11" s="104">
        <f t="shared" si="6"/>
        <v>174.42857142857142</v>
      </c>
      <c r="J11" s="104">
        <f t="shared" si="7"/>
        <v>152.625</v>
      </c>
      <c r="K11" s="104">
        <f t="shared" si="8"/>
        <v>135.66666666666666</v>
      </c>
      <c r="L11" s="104">
        <f t="shared" si="9"/>
        <v>122.1</v>
      </c>
      <c r="M11" s="105">
        <f t="shared" si="10"/>
        <v>111</v>
      </c>
      <c r="N11" s="88">
        <f t="shared" si="11"/>
        <v>2</v>
      </c>
      <c r="O11" s="86">
        <f t="shared" si="12"/>
        <v>2</v>
      </c>
    </row>
    <row r="12" spans="1:15" ht="15">
      <c r="A12" s="92" t="s">
        <v>82</v>
      </c>
      <c r="B12" s="75">
        <f>Hoja1!AO17</f>
        <v>76</v>
      </c>
      <c r="C12" s="103">
        <f t="shared" si="0"/>
        <v>0</v>
      </c>
      <c r="D12" s="104">
        <f t="shared" si="1"/>
        <v>0</v>
      </c>
      <c r="E12" s="104">
        <f t="shared" si="2"/>
        <v>0</v>
      </c>
      <c r="F12" s="104">
        <f t="shared" si="3"/>
        <v>0</v>
      </c>
      <c r="G12" s="104">
        <f t="shared" si="4"/>
        <v>0</v>
      </c>
      <c r="H12" s="104">
        <f t="shared" si="5"/>
        <v>0</v>
      </c>
      <c r="I12" s="104">
        <f t="shared" si="6"/>
        <v>0</v>
      </c>
      <c r="J12" s="104">
        <f t="shared" si="7"/>
        <v>0</v>
      </c>
      <c r="K12" s="104">
        <f t="shared" si="8"/>
        <v>0</v>
      </c>
      <c r="L12" s="104">
        <f t="shared" si="9"/>
        <v>0</v>
      </c>
      <c r="M12" s="105">
        <f t="shared" si="10"/>
        <v>0</v>
      </c>
      <c r="N12" s="88">
        <f t="shared" si="11"/>
        <v>0</v>
      </c>
      <c r="O12" s="86">
        <f t="shared" si="12"/>
        <v>0</v>
      </c>
    </row>
    <row r="13" spans="1:15" ht="15">
      <c r="A13" s="92" t="s">
        <v>83</v>
      </c>
      <c r="B13" s="75">
        <f>Hoja1!AO18</f>
        <v>840</v>
      </c>
      <c r="C13" s="103">
        <f t="shared" si="0"/>
        <v>840</v>
      </c>
      <c r="D13" s="104">
        <f t="shared" si="1"/>
        <v>420</v>
      </c>
      <c r="E13" s="104">
        <f t="shared" si="2"/>
        <v>280</v>
      </c>
      <c r="F13" s="104">
        <f t="shared" si="3"/>
        <v>210</v>
      </c>
      <c r="G13" s="104">
        <f t="shared" si="4"/>
        <v>168</v>
      </c>
      <c r="H13" s="104">
        <f t="shared" si="5"/>
        <v>140</v>
      </c>
      <c r="I13" s="104">
        <f t="shared" si="6"/>
        <v>120</v>
      </c>
      <c r="J13" s="104">
        <f t="shared" si="7"/>
        <v>105</v>
      </c>
      <c r="K13" s="104">
        <f t="shared" si="8"/>
        <v>93.33333333333333</v>
      </c>
      <c r="L13" s="104">
        <f t="shared" si="9"/>
        <v>84</v>
      </c>
      <c r="M13" s="105">
        <f t="shared" si="10"/>
        <v>76.36363636363636</v>
      </c>
      <c r="N13" s="88">
        <f t="shared" si="11"/>
        <v>1</v>
      </c>
      <c r="O13" s="86">
        <f t="shared" si="12"/>
        <v>1</v>
      </c>
    </row>
    <row r="14" spans="1:15" ht="15.75" thickBot="1">
      <c r="A14" s="76" t="s">
        <v>84</v>
      </c>
      <c r="B14" s="77">
        <f>Hoja1!AO19</f>
        <v>17</v>
      </c>
      <c r="C14" s="106">
        <f t="shared" si="0"/>
        <v>0</v>
      </c>
      <c r="D14" s="107">
        <f t="shared" si="1"/>
        <v>0</v>
      </c>
      <c r="E14" s="107">
        <f t="shared" si="2"/>
        <v>0</v>
      </c>
      <c r="F14" s="107">
        <f t="shared" si="3"/>
        <v>0</v>
      </c>
      <c r="G14" s="107">
        <f t="shared" si="4"/>
        <v>0</v>
      </c>
      <c r="H14" s="107">
        <f t="shared" si="5"/>
        <v>0</v>
      </c>
      <c r="I14" s="107">
        <f t="shared" si="6"/>
        <v>0</v>
      </c>
      <c r="J14" s="107">
        <f t="shared" si="7"/>
        <v>0</v>
      </c>
      <c r="K14" s="107">
        <f t="shared" si="8"/>
        <v>0</v>
      </c>
      <c r="L14" s="107">
        <f t="shared" si="9"/>
        <v>0</v>
      </c>
      <c r="M14" s="108">
        <f t="shared" si="10"/>
        <v>0</v>
      </c>
      <c r="N14" s="91">
        <f t="shared" si="11"/>
        <v>0</v>
      </c>
      <c r="O14" s="86">
        <f t="shared" si="12"/>
        <v>0</v>
      </c>
    </row>
    <row r="15" spans="1:5" ht="15.75" thickBot="1">
      <c r="A15" s="78"/>
      <c r="B15" s="96">
        <f>SUM(B4:B14)</f>
        <v>13263</v>
      </c>
      <c r="C15" s="87">
        <f>LARGE(C4:M14,21)</f>
        <v>562.4</v>
      </c>
      <c r="D15" s="79"/>
      <c r="E15" s="79"/>
    </row>
    <row r="16" spans="1:14" ht="15">
      <c r="A16" s="80" t="s">
        <v>50</v>
      </c>
      <c r="B16" s="81">
        <f>+Hoja1!AO21</f>
        <v>133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2"/>
      <c r="N16" s="82"/>
    </row>
    <row r="17" spans="1:12" ht="15">
      <c r="A17" s="69" t="s">
        <v>72</v>
      </c>
      <c r="B17" s="83">
        <f>+Hoja1!AO23</f>
        <v>13396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>
      <c r="A18" s="84" t="s">
        <v>73</v>
      </c>
      <c r="B18" s="94">
        <f>+Hoja1!AP23</f>
        <v>669.8000000000001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26.25">
      <c r="A20" s="95" t="s">
        <v>75</v>
      </c>
      <c r="B20" s="97">
        <f>(+B17+Hoja1!AO22)/(SUM(Hoja1!B25:AN25))</f>
        <v>0.9999258270286308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85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126">
        <f>IF(B20=100%,"100% ESCRUTAT","")</f>
      </c>
      <c r="B22" s="126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126"/>
      <c r="B23" s="126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126"/>
      <c r="B24" s="126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</sheetData>
  <sheetProtection/>
  <mergeCells count="4">
    <mergeCell ref="B2:B3"/>
    <mergeCell ref="A1:N1"/>
    <mergeCell ref="C2:N2"/>
    <mergeCell ref="A22:B24"/>
  </mergeCells>
  <conditionalFormatting sqref="B4:B14">
    <cfRule type="cellIs" priority="2" dxfId="4" operator="lessThan" stopIfTrue="1">
      <formula>$B$18</formula>
    </cfRule>
  </conditionalFormatting>
  <conditionalFormatting sqref="A22:B24">
    <cfRule type="cellIs" priority="4" dxfId="5" operator="equal" stopIfTrue="1">
      <formula>"100% ESCRUTAT"</formula>
    </cfRule>
  </conditionalFormatting>
  <conditionalFormatting sqref="C4:M14">
    <cfRule type="top10" priority="1" dxfId="1" stopIfTrue="1" rank="21"/>
    <cfRule type="cellIs" priority="7" dxfId="0" operator="greaterThanOrEqual" stopIfTrue="1">
      <formula>$C$15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Rigo Manresa</dc:creator>
  <cp:keywords/>
  <dc:description/>
  <cp:lastModifiedBy>Marc Rigo Manresa</cp:lastModifiedBy>
  <cp:lastPrinted>2019-05-27T07:32:38Z</cp:lastPrinted>
  <dcterms:created xsi:type="dcterms:W3CDTF">2019-03-27T12:03:35Z</dcterms:created>
  <dcterms:modified xsi:type="dcterms:W3CDTF">2019-05-28T09:46:06Z</dcterms:modified>
  <cp:category/>
  <cp:version/>
  <cp:contentType/>
  <cp:contentStatus/>
</cp:coreProperties>
</file>